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mc:AlternateContent xmlns:mc="http://schemas.openxmlformats.org/markup-compatibility/2006">
    <mc:Choice Requires="x15">
      <x15ac:absPath xmlns:x15ac="http://schemas.microsoft.com/office/spreadsheetml/2010/11/ac" url="https://hillingdon-my.sharepoint.com/personal/gcollier_hillingdon_gov_uk/Documents/BCF/Performance/DHSC Return/"/>
    </mc:Choice>
  </mc:AlternateContent>
  <xr:revisionPtr revIDLastSave="5" documentId="8_{F7A3B074-7BC1-47C9-ACD6-B022E49C7A76}" xr6:coauthVersionLast="47" xr6:coauthVersionMax="47" xr10:uidLastSave="{0E98F166-EAA4-4850-B929-766FE31397D2}"/>
  <workbookProtection workbookAlgorithmName="SHA-512" workbookHashValue="7SIiX+VGJvzdA4w3vYe52/yjlVb2KFCeCjrDeThi+2m/oVPi798yZxC11dzJEOlwDrREgZcnoa1gPql5zAMoGg==" workbookSaltValue="F+dBeBkWP67Q+s5oaUOgrw==" workbookSpinCount="100000" lockStructure="1"/>
  <bookViews>
    <workbookView xWindow="-108" yWindow="-108" windowWidth="30936" windowHeight="16896" tabRatio="707" firstSheet="1" activeTab="7" xr2:uid="{00000000-000D-0000-FFFF-FFFF00000000}"/>
  </bookViews>
  <sheets>
    <sheet name="1. Guidance" sheetId="31" r:id="rId1"/>
    <sheet name="2. Cover" sheetId="2" r:id="rId2"/>
    <sheet name="3. National Conditions" sheetId="21" r:id="rId3"/>
    <sheet name="4. Metrics" sheetId="29" r:id="rId4"/>
    <sheet name="Metrics backsheet" sheetId="32" state="hidden" r:id="rId5"/>
    <sheet name="5. I&amp;E actual" sheetId="23" r:id="rId6"/>
    <sheet name="I&amp;E backsheet" sheetId="30" state="hidden" r:id="rId7"/>
    <sheet name="6. Year End Feedback" sheetId="24" r:id="rId8"/>
    <sheet name="ASC Discharge Fund-due 2nd May" sheetId="48" r:id="rId9"/>
    <sheet name="dfplnexp" sheetId="49" state="hidden" r:id="rId10"/>
    <sheet name="units" sheetId="50" state="hidden" r:id="rId11"/>
    <sheet name="7. ASC fee rates" sheetId="26" state="hidden" r:id="rId12"/>
    <sheet name="iBCF Backsheet" sheetId="47" state="hidden" r:id="rId13"/>
    <sheet name="Backsheet for muncher" sheetId="1" state="hidden" r:id="rId14"/>
  </sheets>
  <externalReferences>
    <externalReference r:id="rId15"/>
    <externalReference r:id="rId16"/>
    <externalReference r:id="rId17"/>
    <externalReference r:id="rId18"/>
    <externalReference r:id="rId19"/>
    <externalReference r:id="rId20"/>
    <externalReference r:id="rId21"/>
  </externalReferences>
  <definedNames>
    <definedName name="__123Graph_A" hidden="1">'[1]Model inputs'!#REF!</definedName>
    <definedName name="__123Graph_ACHGSPD1" hidden="1">'[2]CHGSPD19.FIN'!$B$10:$B$20</definedName>
    <definedName name="__123Graph_ACHGSPD2" hidden="1">'[2]CHGSPD19.FIN'!$E$11:$E$20</definedName>
    <definedName name="__123Graph_AEFF" hidden="1">'[3]T3 Page 1'!#REF!</definedName>
    <definedName name="__123Graph_AGR14PBF1" hidden="1">'[4]HIS19FIN(A)'!$AF$70:$AF$81</definedName>
    <definedName name="__123Graph_ALBFFIN" hidden="1">'[3]FC Page 1'!#REF!</definedName>
    <definedName name="__123Graph_ALBFFIN2" hidden="1">'[4]HIS19FIN(A)'!$K$59:$Q$59</definedName>
    <definedName name="__123Graph_ALBFHIC2" hidden="1">'[4]HIS19FIN(A)'!$D$59:$J$59</definedName>
    <definedName name="__123Graph_ALCB" hidden="1">'[4]HIS19FIN(A)'!$D$83:$I$83</definedName>
    <definedName name="__123Graph_ANACFIN" hidden="1">'[4]HIS19FIN(A)'!$K$97:$Q$97</definedName>
    <definedName name="__123Graph_ANACHIC" hidden="1">'[4]HIS19FIN(A)'!$D$97:$J$97</definedName>
    <definedName name="__123Graph_APIC" hidden="1">'[3]T3 Page 1'!#REF!</definedName>
    <definedName name="__123Graph_B" hidden="1">'[1]Model inputs'!#REF!</definedName>
    <definedName name="__123Graph_BCHGSPD1" hidden="1">'[2]CHGSPD19.FIN'!$H$10:$H$25</definedName>
    <definedName name="__123Graph_BCHGSPD2" hidden="1">'[2]CHGSPD19.FIN'!$I$11:$I$25</definedName>
    <definedName name="__123Graph_BEFF" hidden="1">'[3]T3 Page 1'!#REF!</definedName>
    <definedName name="__123Graph_BLBF" hidden="1">'[3]T3 Page 1'!#REF!</definedName>
    <definedName name="__123Graph_BLBFFIN" hidden="1">'[3]FC Page 1'!#REF!</definedName>
    <definedName name="__123Graph_BLCB" hidden="1">'[4]HIS19FIN(A)'!$D$79:$I$79</definedName>
    <definedName name="__123Graph_BPIC" hidden="1">'[3]T3 Page 1'!#REF!</definedName>
    <definedName name="__123Graph_CACT13BUD" hidden="1">'[3]FC Page 1'!#REF!</definedName>
    <definedName name="__123Graph_CEFF" hidden="1">'[3]T3 Page 1'!#REF!</definedName>
    <definedName name="__123Graph_CGR14PBF1" hidden="1">'[4]HIS19FIN(A)'!$AK$70:$AK$81</definedName>
    <definedName name="__123Graph_CLBF" hidden="1">'[3]T3 Page 1'!#REF!</definedName>
    <definedName name="__123Graph_CPIC" hidden="1">'[3]T3 Page 1'!#REF!</definedName>
    <definedName name="__123Graph_DACT13BUD" hidden="1">'[3]FC Page 1'!#REF!</definedName>
    <definedName name="__123Graph_DEFF" hidden="1">'[3]T3 Page 1'!#REF!</definedName>
    <definedName name="__123Graph_DGR14PBF1" hidden="1">'[4]HIS19FIN(A)'!$AH$70:$AH$81</definedName>
    <definedName name="__123Graph_DLBF" hidden="1">'[3]T3 Page 1'!#REF!</definedName>
    <definedName name="__123Graph_DPIC" hidden="1">'[3]T3 Page 1'!#REF!</definedName>
    <definedName name="__123Graph_EACT13BUD" hidden="1">'[3]FC Page 1'!#REF!</definedName>
    <definedName name="__123Graph_EEFF" hidden="1">'[3]T3 Page 1'!#REF!</definedName>
    <definedName name="__123Graph_EEFFHIC" hidden="1">'[3]FC Page 1'!#REF!</definedName>
    <definedName name="__123Graph_EGR14PBF1" hidden="1">'[4]HIS19FIN(A)'!$AG$67:$AG$67</definedName>
    <definedName name="__123Graph_ELBF" hidden="1">'[3]T3 Page 1'!#REF!</definedName>
    <definedName name="__123Graph_EPIC" hidden="1">'[3]T3 Page 1'!#REF!</definedName>
    <definedName name="__123Graph_FACT13BUD" hidden="1">'[3]FC Page 1'!#REF!</definedName>
    <definedName name="__123Graph_FEFF" hidden="1">'[3]T3 Page 1'!#REF!</definedName>
    <definedName name="__123Graph_FEFFHIC" hidden="1">'[3]FC Page 1'!#REF!</definedName>
    <definedName name="__123Graph_FGR14PBF1" hidden="1">'[4]HIS19FIN(A)'!$AH$67:$AH$67</definedName>
    <definedName name="__123Graph_FLBF" hidden="1">'[3]T3 Page 1'!#REF!</definedName>
    <definedName name="__123Graph_FPIC" hidden="1">'[3]T3 Page 1'!#REF!</definedName>
    <definedName name="__123Graph_LBL_ARESID" hidden="1">'[4]HIS19FIN(A)'!$R$3:$W$3</definedName>
    <definedName name="__123Graph_LBL_BRESID" hidden="1">'[4]HIS19FIN(A)'!$R$3:$W$3</definedName>
    <definedName name="__123Graph_XACTHIC" hidden="1">'[3]FC Page 1'!#REF!</definedName>
    <definedName name="__123Graph_XCHGSPD1" hidden="1">'[2]CHGSPD19.FIN'!$A$10:$A$25</definedName>
    <definedName name="__123Graph_XCHGSPD2" hidden="1">'[2]CHGSPD19.FIN'!$A$11:$A$25</definedName>
    <definedName name="__123Graph_XEFF" hidden="1">'[3]T3 Page 1'!#REF!</definedName>
    <definedName name="__123Graph_XGR14PBF1" hidden="1">'[4]HIS19FIN(A)'!$AL$70:$AL$81</definedName>
    <definedName name="__123Graph_XLBF" hidden="1">'[3]T3 Page 1'!#REF!</definedName>
    <definedName name="__123Graph_XLBFFIN2" hidden="1">'[4]HIS19FIN(A)'!$K$61:$Q$61</definedName>
    <definedName name="__123Graph_XLBFHIC" hidden="1">'[4]HIS19FIN(A)'!$D$61:$J$61</definedName>
    <definedName name="__123Graph_XLBFHIC2" hidden="1">'[4]HIS19FIN(A)'!$D$61:$J$61</definedName>
    <definedName name="__123Graph_XLCB" hidden="1">'[4]HIS19FIN(A)'!$D$79:$I$79</definedName>
    <definedName name="__123Graph_XNACFIN" hidden="1">'[4]HIS19FIN(A)'!$K$95:$Q$95</definedName>
    <definedName name="__123Graph_XNACHIC" hidden="1">'[4]HIS19FIN(A)'!$D$95:$J$95</definedName>
    <definedName name="__123Graph_XPIC" hidden="1">'[3]T3 Page 1'!#REF!</definedName>
    <definedName name="_xlnm._FilterDatabase" localSheetId="11" hidden="1">'7. ASC fee rates'!$B$2:$B$3</definedName>
    <definedName name="_xlnm._FilterDatabase" localSheetId="9" hidden="1">dfplnexp!$A$1:$H$2570</definedName>
    <definedName name="_xlnm._FilterDatabase" localSheetId="12" hidden="1">'iBCF Backsheet'!$A$6:$I$157</definedName>
    <definedName name="_xlnm._FilterDatabase" hidden="1">#REF!</definedName>
    <definedName name="_Order1" hidden="1">255</definedName>
    <definedName name="_Order2" hidden="1">0</definedName>
    <definedName name="_Regression_Out" hidden="1">#REF!</definedName>
    <definedName name="_Regression_X" hidden="1">#REF!</definedName>
    <definedName name="_Regression_Y" hidden="1">#REF!</definedName>
    <definedName name="a1_Integrated_Care_Planning_and_Navigation">#REF!</definedName>
    <definedName name="a10_Prevention___Early_Intervention">#REF!</definedName>
    <definedName name="a11_Carers_Services">#REF!</definedName>
    <definedName name="a12_Care_Act_Implementation_Related_Duties">#REF!</definedName>
    <definedName name="a13_Assistive_Technologies_and_Equipment">#REF!</definedName>
    <definedName name="a15_Personalised_Budgeting_and_Commissioning">#REF!</definedName>
    <definedName name="a2_Intermediate_Care_Services">#REF!</definedName>
    <definedName name="a4_High_Impact_Change_Model_for_Managing_Transfer_of_Care">#REF!</definedName>
    <definedName name="a6_DFG_Related_Schemes">#REF!</definedName>
    <definedName name="a8_Residential_Placements">#REF!</definedName>
    <definedName name="a9_Enablers_for_Integration">#REF!</definedName>
    <definedName name="asdas" hidden="1">{#N/A,#N/A,FALSE,"TMCOMP96";#N/A,#N/A,FALSE,"MAT96";#N/A,#N/A,FALSE,"FANDA96";#N/A,#N/A,FALSE,"INTRAN96";#N/A,#N/A,FALSE,"NAA9697";#N/A,#N/A,FALSE,"ECWEBB";#N/A,#N/A,FALSE,"MFT96";#N/A,#N/A,FALSE,"CTrecon"}</definedName>
    <definedName name="b" hidden="1">{#N/A,#N/A,FALSE,"TMCOMP96";#N/A,#N/A,FALSE,"MAT96";#N/A,#N/A,FALSE,"FANDA96";#N/A,#N/A,FALSE,"INTRAN96";#N/A,#N/A,FALSE,"NAA9697";#N/A,#N/A,FALSE,"ECWEBB";#N/A,#N/A,FALSE,"MFT96";#N/A,#N/A,FALSE,"CTrecon"}</definedName>
    <definedName name="b1_Beds">#REF!</definedName>
    <definedName name="b2_Packages_or_placements_or_hours_of_care">#REF!</definedName>
    <definedName name="b3_Planned_service">#REF!</definedName>
    <definedName name="b4_Residential_care_placements">#REF!</definedName>
    <definedName name="b5_Packages_or_Hours_of_care_or_Placements_or_No._of_beds_or_Planned_service_capacity">#REF!</definedName>
    <definedName name="BLPH1" hidden="1">'[5]4.6 ten year bonds'!$A$4</definedName>
    <definedName name="BLPH2" hidden="1">'[5]4.6 ten year bonds'!$D$4</definedName>
    <definedName name="BLPH3" hidden="1">'[5]4.6 ten year bonds'!$G$4</definedName>
    <definedName name="BLPH4" hidden="1">'[5]4.6 ten year bonds'!$J$4</definedName>
    <definedName name="BLPH5" hidden="1">'[5]4.6 ten year bonds'!$M$4</definedName>
    <definedName name="dgsgf" hidden="1">{#N/A,#N/A,FALSE,"TMCOMP96";#N/A,#N/A,FALSE,"MAT96";#N/A,#N/A,FALSE,"FANDA96";#N/A,#N/A,FALSE,"INTRAN96";#N/A,#N/A,FALSE,"NAA9697";#N/A,#N/A,FALSE,"ECWEBB";#N/A,#N/A,FALSE,"MFT96";#N/A,#N/A,FALSE,"CTrecon"}</definedName>
    <definedName name="Distribution" hidden="1">#REF!</definedName>
    <definedName name="ExtraProfiles" hidden="1">#REF!</definedName>
    <definedName name="fg"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NewClass1" hidden="1">#REF!</definedName>
    <definedName name="Option2" hidden="1">{#N/A,#N/A,FALSE,"TMCOMP96";#N/A,#N/A,FALSE,"MAT96";#N/A,#N/A,FALSE,"FANDA96";#N/A,#N/A,FALSE,"INTRAN96";#N/A,#N/A,FALSE,"NAA9697";#N/A,#N/A,FALSE,"ECWEBB";#N/A,#N/A,FALSE,"MFT96";#N/A,#N/A,FALSE,"CTrecon"}</definedName>
    <definedName name="Pop" hidden="1">[6]Population!#REF!</definedName>
    <definedName name="Population" hidden="1">#REF!</definedName>
    <definedName name="_xlnm.Print_Area" localSheetId="1">'2. Cover'!$A$1:$K$195</definedName>
    <definedName name="Profiles" hidden="1">#REF!</definedName>
    <definedName name="Projections" hidden="1">#REF!</definedName>
    <definedName name="Results" hidden="1">[7]UK99!$A$1:$A$1</definedName>
    <definedName name="sdf"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5" i="23" l="1"/>
  <c r="I16" i="23"/>
  <c r="A31" i="50" l="1"/>
  <c r="A32" i="50"/>
  <c r="A33" i="50"/>
  <c r="A34" i="50"/>
  <c r="A35" i="50"/>
  <c r="A36" i="50"/>
  <c r="A37" i="50"/>
  <c r="A38" i="50"/>
  <c r="A39" i="50"/>
  <c r="E121" i="48"/>
  <c r="T96" i="48"/>
  <c r="A3" i="50" l="1"/>
  <c r="A4" i="50"/>
  <c r="A5" i="50"/>
  <c r="A6" i="50"/>
  <c r="A7" i="50"/>
  <c r="A8" i="50"/>
  <c r="A9" i="50"/>
  <c r="A10" i="50"/>
  <c r="A11" i="50"/>
  <c r="A12" i="50"/>
  <c r="A13" i="50"/>
  <c r="A14" i="50"/>
  <c r="A15" i="50"/>
  <c r="A16" i="50"/>
  <c r="A17" i="50"/>
  <c r="A18" i="50"/>
  <c r="A19" i="50"/>
  <c r="A20" i="50"/>
  <c r="A21" i="50"/>
  <c r="A22" i="50"/>
  <c r="A23" i="50"/>
  <c r="A24" i="50"/>
  <c r="A25" i="50"/>
  <c r="A26" i="50"/>
  <c r="A27" i="50"/>
  <c r="A28" i="50"/>
  <c r="A29" i="50"/>
  <c r="A30" i="50"/>
  <c r="A2" i="50"/>
  <c r="A1671" i="49"/>
  <c r="A1672" i="49"/>
  <c r="A1673" i="49"/>
  <c r="A1674" i="49"/>
  <c r="A1675" i="49"/>
  <c r="A1676" i="49"/>
  <c r="A1677" i="49"/>
  <c r="A1678" i="49"/>
  <c r="A1679" i="49"/>
  <c r="A1680" i="49"/>
  <c r="A1681" i="49"/>
  <c r="A1682" i="49"/>
  <c r="A1683" i="49"/>
  <c r="A1684" i="49"/>
  <c r="A1685" i="49"/>
  <c r="A1686" i="49"/>
  <c r="A1687" i="49"/>
  <c r="A1688" i="49"/>
  <c r="A1689" i="49"/>
  <c r="A1690" i="49"/>
  <c r="A1691" i="49"/>
  <c r="A1692" i="49"/>
  <c r="A1693" i="49"/>
  <c r="A1694" i="49"/>
  <c r="A1695" i="49"/>
  <c r="A1696" i="49"/>
  <c r="A1697" i="49"/>
  <c r="A1698" i="49"/>
  <c r="A1699" i="49"/>
  <c r="A1700" i="49"/>
  <c r="A1701" i="49"/>
  <c r="A1702" i="49"/>
  <c r="A1703" i="49"/>
  <c r="A1704" i="49"/>
  <c r="A1705" i="49"/>
  <c r="A1706" i="49"/>
  <c r="A1707" i="49"/>
  <c r="A1708" i="49"/>
  <c r="A1709" i="49"/>
  <c r="A1710" i="49"/>
  <c r="A1711" i="49"/>
  <c r="A1712" i="49"/>
  <c r="A1713" i="49"/>
  <c r="A1714" i="49"/>
  <c r="A1715" i="49"/>
  <c r="A1716" i="49"/>
  <c r="A1717" i="49"/>
  <c r="A1718" i="49"/>
  <c r="A1719" i="49"/>
  <c r="A1720" i="49"/>
  <c r="A1721" i="49"/>
  <c r="A1722" i="49"/>
  <c r="A1723" i="49"/>
  <c r="A1724" i="49"/>
  <c r="A1725" i="49"/>
  <c r="A1726" i="49"/>
  <c r="A1727" i="49"/>
  <c r="A1728" i="49"/>
  <c r="A1729" i="49"/>
  <c r="A1730" i="49"/>
  <c r="A1731" i="49"/>
  <c r="A1732" i="49"/>
  <c r="A1733" i="49"/>
  <c r="A1734" i="49"/>
  <c r="A1735" i="49"/>
  <c r="A1736" i="49"/>
  <c r="A1737" i="49"/>
  <c r="A1738" i="49"/>
  <c r="A1739" i="49"/>
  <c r="A1740" i="49"/>
  <c r="A1741" i="49"/>
  <c r="A1742" i="49"/>
  <c r="A1743" i="49"/>
  <c r="A1744" i="49"/>
  <c r="A1745" i="49"/>
  <c r="A1746" i="49"/>
  <c r="A1747" i="49"/>
  <c r="A1748" i="49"/>
  <c r="A1749" i="49"/>
  <c r="A1750" i="49"/>
  <c r="A1751" i="49"/>
  <c r="A1752" i="49"/>
  <c r="A1753" i="49"/>
  <c r="A1754" i="49"/>
  <c r="A1755" i="49"/>
  <c r="A1756" i="49"/>
  <c r="A1757" i="49"/>
  <c r="A1758" i="49"/>
  <c r="A1759" i="49"/>
  <c r="A1760" i="49"/>
  <c r="A1761" i="49"/>
  <c r="A1762" i="49"/>
  <c r="A1763" i="49"/>
  <c r="A1764" i="49"/>
  <c r="A1765" i="49"/>
  <c r="A1766" i="49"/>
  <c r="A1767" i="49"/>
  <c r="A1768" i="49"/>
  <c r="A1769" i="49"/>
  <c r="A1770" i="49"/>
  <c r="A1771" i="49"/>
  <c r="A1772" i="49"/>
  <c r="A1773" i="49"/>
  <c r="A1774" i="49"/>
  <c r="A1775" i="49"/>
  <c r="A1776" i="49"/>
  <c r="A1777" i="49"/>
  <c r="A1778" i="49"/>
  <c r="A1779" i="49"/>
  <c r="A1780" i="49"/>
  <c r="A1781" i="49"/>
  <c r="A1782" i="49"/>
  <c r="A1783" i="49"/>
  <c r="A1784" i="49"/>
  <c r="A1785" i="49"/>
  <c r="A1786" i="49"/>
  <c r="A1787" i="49"/>
  <c r="A1788" i="49"/>
  <c r="A1789" i="49"/>
  <c r="A1790" i="49"/>
  <c r="A1791" i="49"/>
  <c r="A1792" i="49"/>
  <c r="A1793" i="49"/>
  <c r="A1794" i="49"/>
  <c r="A1795" i="49"/>
  <c r="A1796" i="49"/>
  <c r="A1797" i="49"/>
  <c r="A1798" i="49"/>
  <c r="A1799" i="49"/>
  <c r="A1800" i="49"/>
  <c r="A1801" i="49"/>
  <c r="A1802" i="49"/>
  <c r="A1803" i="49"/>
  <c r="A1804" i="49"/>
  <c r="A1805" i="49"/>
  <c r="A1806" i="49"/>
  <c r="A1807" i="49"/>
  <c r="A1808" i="49"/>
  <c r="A1809" i="49"/>
  <c r="A1810" i="49"/>
  <c r="A1811" i="49"/>
  <c r="A1812" i="49"/>
  <c r="A1813" i="49"/>
  <c r="A1814" i="49"/>
  <c r="A1815" i="49"/>
  <c r="A1816" i="49"/>
  <c r="A1817" i="49"/>
  <c r="A1818" i="49"/>
  <c r="A1819" i="49"/>
  <c r="A1820" i="49"/>
  <c r="A1821" i="49"/>
  <c r="A1822" i="49"/>
  <c r="A1823" i="49"/>
  <c r="A1824" i="49"/>
  <c r="A1825" i="49"/>
  <c r="A1826" i="49"/>
  <c r="A1827" i="49"/>
  <c r="A1828" i="49"/>
  <c r="A1829" i="49"/>
  <c r="A1830" i="49"/>
  <c r="A1831" i="49"/>
  <c r="A1832" i="49"/>
  <c r="A1833" i="49"/>
  <c r="A1834" i="49"/>
  <c r="A1835" i="49"/>
  <c r="A1836" i="49"/>
  <c r="A1837" i="49"/>
  <c r="A1838" i="49"/>
  <c r="A1839" i="49"/>
  <c r="A1840" i="49"/>
  <c r="A1841" i="49"/>
  <c r="A1842" i="49"/>
  <c r="A1843" i="49"/>
  <c r="A1844" i="49"/>
  <c r="A1845" i="49"/>
  <c r="A1846" i="49"/>
  <c r="A1847" i="49"/>
  <c r="A1848" i="49"/>
  <c r="A1849" i="49"/>
  <c r="A1850" i="49"/>
  <c r="A1851" i="49"/>
  <c r="A1852" i="49"/>
  <c r="A1853" i="49"/>
  <c r="A1854" i="49"/>
  <c r="A1855" i="49"/>
  <c r="A1856" i="49"/>
  <c r="A1857" i="49"/>
  <c r="A1858" i="49"/>
  <c r="A1859" i="49"/>
  <c r="A1860" i="49"/>
  <c r="A1861" i="49"/>
  <c r="A1862" i="49"/>
  <c r="A1863" i="49"/>
  <c r="A1864" i="49"/>
  <c r="A1865" i="49"/>
  <c r="A1866" i="49"/>
  <c r="A1867" i="49"/>
  <c r="A1868" i="49"/>
  <c r="A1869" i="49"/>
  <c r="A1870" i="49"/>
  <c r="A1871" i="49"/>
  <c r="A1872" i="49"/>
  <c r="A1873" i="49"/>
  <c r="A1874" i="49"/>
  <c r="A1875" i="49"/>
  <c r="A1876" i="49"/>
  <c r="A1877" i="49"/>
  <c r="A1878" i="49"/>
  <c r="A1879" i="49"/>
  <c r="A1880" i="49"/>
  <c r="A1881" i="49"/>
  <c r="A1882" i="49"/>
  <c r="A1883" i="49"/>
  <c r="A1884" i="49"/>
  <c r="A1885" i="49"/>
  <c r="A1886" i="49"/>
  <c r="A1887" i="49"/>
  <c r="A1888" i="49"/>
  <c r="A1889" i="49"/>
  <c r="A1890" i="49"/>
  <c r="A1891" i="49"/>
  <c r="A1892" i="49"/>
  <c r="A1893" i="49"/>
  <c r="A1894" i="49"/>
  <c r="A1895" i="49"/>
  <c r="A1896" i="49"/>
  <c r="A1897" i="49"/>
  <c r="A1898" i="49"/>
  <c r="A1899" i="49"/>
  <c r="A1900" i="49"/>
  <c r="A1901" i="49"/>
  <c r="A1902" i="49"/>
  <c r="A1903" i="49"/>
  <c r="A1904" i="49"/>
  <c r="A1905" i="49"/>
  <c r="A1906" i="49"/>
  <c r="A1907" i="49"/>
  <c r="A1908" i="49"/>
  <c r="A1909" i="49"/>
  <c r="A1910" i="49"/>
  <c r="A1911" i="49"/>
  <c r="A1912" i="49"/>
  <c r="A1913" i="49"/>
  <c r="A1914" i="49"/>
  <c r="A1915" i="49"/>
  <c r="A1916" i="49"/>
  <c r="A1917" i="49"/>
  <c r="A1918" i="49"/>
  <c r="A1919" i="49"/>
  <c r="A1920" i="49"/>
  <c r="A1921" i="49"/>
  <c r="A1922" i="49"/>
  <c r="A1923" i="49"/>
  <c r="A1924" i="49"/>
  <c r="A1925" i="49"/>
  <c r="A1926" i="49"/>
  <c r="A1927" i="49"/>
  <c r="A1928" i="49"/>
  <c r="A1929" i="49"/>
  <c r="A1930" i="49"/>
  <c r="A1931" i="49"/>
  <c r="A1932" i="49"/>
  <c r="A1933" i="49"/>
  <c r="A1934" i="49"/>
  <c r="A1935" i="49"/>
  <c r="A1936" i="49"/>
  <c r="A1937" i="49"/>
  <c r="A1938" i="49"/>
  <c r="A1939" i="49"/>
  <c r="A1940" i="49"/>
  <c r="A1941" i="49"/>
  <c r="A1942" i="49"/>
  <c r="A1943" i="49"/>
  <c r="A1944" i="49"/>
  <c r="A1945" i="49"/>
  <c r="A1946" i="49"/>
  <c r="A1947" i="49"/>
  <c r="A1948" i="49"/>
  <c r="A1949" i="49"/>
  <c r="A1950" i="49"/>
  <c r="A1951" i="49"/>
  <c r="A1952" i="49"/>
  <c r="A1953" i="49"/>
  <c r="A1954" i="49"/>
  <c r="A1955" i="49"/>
  <c r="A1956" i="49"/>
  <c r="A1957" i="49"/>
  <c r="A1958" i="49"/>
  <c r="A1959" i="49"/>
  <c r="A1960" i="49"/>
  <c r="A1961" i="49"/>
  <c r="A1962" i="49"/>
  <c r="A1963" i="49"/>
  <c r="A1964" i="49"/>
  <c r="A1965" i="49"/>
  <c r="A1966" i="49"/>
  <c r="A1967" i="49"/>
  <c r="A1968" i="49"/>
  <c r="A1969" i="49"/>
  <c r="A1970" i="49"/>
  <c r="A1971" i="49"/>
  <c r="A1972" i="49"/>
  <c r="A1973" i="49"/>
  <c r="A1974" i="49"/>
  <c r="A1975" i="49"/>
  <c r="A1976" i="49"/>
  <c r="A1977" i="49"/>
  <c r="A1978" i="49"/>
  <c r="A1979" i="49"/>
  <c r="A1980" i="49"/>
  <c r="A1981" i="49"/>
  <c r="A1982" i="49"/>
  <c r="A1983" i="49"/>
  <c r="A1984" i="49"/>
  <c r="A1985" i="49"/>
  <c r="A1986" i="49"/>
  <c r="A1987" i="49"/>
  <c r="A1988" i="49"/>
  <c r="A1989" i="49"/>
  <c r="A1990" i="49"/>
  <c r="A1991" i="49"/>
  <c r="A1992" i="49"/>
  <c r="A1993" i="49"/>
  <c r="A1994" i="49"/>
  <c r="A1995" i="49"/>
  <c r="A1996" i="49"/>
  <c r="A1997" i="49"/>
  <c r="A1998" i="49"/>
  <c r="A1999" i="49"/>
  <c r="A2000" i="49"/>
  <c r="A2001" i="49"/>
  <c r="A2002" i="49"/>
  <c r="A2003" i="49"/>
  <c r="A2004" i="49"/>
  <c r="A2005" i="49"/>
  <c r="A2006" i="49"/>
  <c r="A2007" i="49"/>
  <c r="A2008" i="49"/>
  <c r="A2009" i="49"/>
  <c r="A2010" i="49"/>
  <c r="A2011" i="49"/>
  <c r="A2012" i="49"/>
  <c r="A2013" i="49"/>
  <c r="A2014" i="49"/>
  <c r="A2015" i="49"/>
  <c r="A2016" i="49"/>
  <c r="A2017" i="49"/>
  <c r="A2018" i="49"/>
  <c r="A2019" i="49"/>
  <c r="A2020" i="49"/>
  <c r="A2021" i="49"/>
  <c r="A2022" i="49"/>
  <c r="A2023" i="49"/>
  <c r="A2024" i="49"/>
  <c r="A2025" i="49"/>
  <c r="A2026" i="49"/>
  <c r="A2027" i="49"/>
  <c r="A2028" i="49"/>
  <c r="A2029" i="49"/>
  <c r="A2030" i="49"/>
  <c r="A2031" i="49"/>
  <c r="A2032" i="49"/>
  <c r="A2033" i="49"/>
  <c r="A2034" i="49"/>
  <c r="A2035" i="49"/>
  <c r="A2036" i="49"/>
  <c r="A2037" i="49"/>
  <c r="A2038" i="49"/>
  <c r="A2039" i="49"/>
  <c r="A2040" i="49"/>
  <c r="A2041" i="49"/>
  <c r="A2042" i="49"/>
  <c r="A2043" i="49"/>
  <c r="A2044" i="49"/>
  <c r="A2045" i="49"/>
  <c r="A2046" i="49"/>
  <c r="A2047" i="49"/>
  <c r="A2048" i="49"/>
  <c r="A2049" i="49"/>
  <c r="A2050" i="49"/>
  <c r="A2051" i="49"/>
  <c r="A2052" i="49"/>
  <c r="A2053" i="49"/>
  <c r="A2054" i="49"/>
  <c r="A2055" i="49"/>
  <c r="A2056" i="49"/>
  <c r="A2057" i="49"/>
  <c r="A2058" i="49"/>
  <c r="A2059" i="49"/>
  <c r="A2060" i="49"/>
  <c r="A2061" i="49"/>
  <c r="A2062" i="49"/>
  <c r="A2063" i="49"/>
  <c r="A2064" i="49"/>
  <c r="A2065" i="49"/>
  <c r="A2066" i="49"/>
  <c r="A2067" i="49"/>
  <c r="A2068" i="49"/>
  <c r="A2069" i="49"/>
  <c r="A2070" i="49"/>
  <c r="A2071" i="49"/>
  <c r="A2072" i="49"/>
  <c r="A2073" i="49"/>
  <c r="A2074" i="49"/>
  <c r="A2075" i="49"/>
  <c r="A2076" i="49"/>
  <c r="A2077" i="49"/>
  <c r="A2078" i="49"/>
  <c r="A2079" i="49"/>
  <c r="A2080" i="49"/>
  <c r="A2081" i="49"/>
  <c r="A2082" i="49"/>
  <c r="A2083" i="49"/>
  <c r="A2084" i="49"/>
  <c r="A2085" i="49"/>
  <c r="A2086" i="49"/>
  <c r="A2087" i="49"/>
  <c r="A2088" i="49"/>
  <c r="A2089" i="49"/>
  <c r="A2090" i="49"/>
  <c r="A2091" i="49"/>
  <c r="A2092" i="49"/>
  <c r="A2093" i="49"/>
  <c r="A2094" i="49"/>
  <c r="A2095" i="49"/>
  <c r="A2096" i="49"/>
  <c r="A2097" i="49"/>
  <c r="A2098" i="49"/>
  <c r="A2099" i="49"/>
  <c r="A2100" i="49"/>
  <c r="A2101" i="49"/>
  <c r="A2102" i="49"/>
  <c r="A2103" i="49"/>
  <c r="A2104" i="49"/>
  <c r="A2105" i="49"/>
  <c r="A2106" i="49"/>
  <c r="A2107" i="49"/>
  <c r="A2108" i="49"/>
  <c r="A2109" i="49"/>
  <c r="A2110" i="49"/>
  <c r="A2111" i="49"/>
  <c r="A2112" i="49"/>
  <c r="A2113" i="49"/>
  <c r="A2114" i="49"/>
  <c r="A2115" i="49"/>
  <c r="A2116" i="49"/>
  <c r="A2117" i="49"/>
  <c r="A2118" i="49"/>
  <c r="A2119" i="49"/>
  <c r="A2120" i="49"/>
  <c r="A2121" i="49"/>
  <c r="A2122" i="49"/>
  <c r="A2123" i="49"/>
  <c r="A2124" i="49"/>
  <c r="A2125" i="49"/>
  <c r="A2126" i="49"/>
  <c r="A2127" i="49"/>
  <c r="A2128" i="49"/>
  <c r="A2129" i="49"/>
  <c r="A2130" i="49"/>
  <c r="A2131" i="49"/>
  <c r="A2132" i="49"/>
  <c r="A2133" i="49"/>
  <c r="A2134" i="49"/>
  <c r="A2135" i="49"/>
  <c r="A2136" i="49"/>
  <c r="A2137" i="49"/>
  <c r="A2138" i="49"/>
  <c r="A2139" i="49"/>
  <c r="A2140" i="49"/>
  <c r="A2141" i="49"/>
  <c r="A2142" i="49"/>
  <c r="A2143" i="49"/>
  <c r="A2144" i="49"/>
  <c r="A2145" i="49"/>
  <c r="A2146" i="49"/>
  <c r="A2147" i="49"/>
  <c r="A2148" i="49"/>
  <c r="A2149" i="49"/>
  <c r="A2150" i="49"/>
  <c r="A2151" i="49"/>
  <c r="A2152" i="49"/>
  <c r="A2153" i="49"/>
  <c r="A2154" i="49"/>
  <c r="A2155" i="49"/>
  <c r="A2156" i="49"/>
  <c r="A2157" i="49"/>
  <c r="A2158" i="49"/>
  <c r="A2159" i="49"/>
  <c r="A2160" i="49"/>
  <c r="A2161" i="49"/>
  <c r="A2162" i="49"/>
  <c r="A2163" i="49"/>
  <c r="A2164" i="49"/>
  <c r="A2165" i="49"/>
  <c r="A2166" i="49"/>
  <c r="A2167" i="49"/>
  <c r="A2168" i="49"/>
  <c r="A2169" i="49"/>
  <c r="A2170" i="49"/>
  <c r="A2171" i="49"/>
  <c r="A2172" i="49"/>
  <c r="A2173" i="49"/>
  <c r="A2174" i="49"/>
  <c r="A2175" i="49"/>
  <c r="A2176" i="49"/>
  <c r="A2177" i="49"/>
  <c r="A2178" i="49"/>
  <c r="A2179" i="49"/>
  <c r="A2180" i="49"/>
  <c r="A2181" i="49"/>
  <c r="A2182" i="49"/>
  <c r="A2183" i="49"/>
  <c r="A2184" i="49"/>
  <c r="A2185" i="49"/>
  <c r="A2186" i="49"/>
  <c r="A2187" i="49"/>
  <c r="A2188" i="49"/>
  <c r="A2189" i="49"/>
  <c r="A2190" i="49"/>
  <c r="A2191" i="49"/>
  <c r="A2192" i="49"/>
  <c r="A2193" i="49"/>
  <c r="A2194" i="49"/>
  <c r="A2195" i="49"/>
  <c r="A2196" i="49"/>
  <c r="A2197" i="49"/>
  <c r="A2198" i="49"/>
  <c r="A2199" i="49"/>
  <c r="A2200" i="49"/>
  <c r="A2201" i="49"/>
  <c r="A2202" i="49"/>
  <c r="A2203" i="49"/>
  <c r="A2204" i="49"/>
  <c r="A2205" i="49"/>
  <c r="A2206" i="49"/>
  <c r="A2207" i="49"/>
  <c r="A2208" i="49"/>
  <c r="A2209" i="49"/>
  <c r="A2210" i="49"/>
  <c r="A2211" i="49"/>
  <c r="A2212" i="49"/>
  <c r="A2213" i="49"/>
  <c r="A2214" i="49"/>
  <c r="A2215" i="49"/>
  <c r="A2216" i="49"/>
  <c r="A2217" i="49"/>
  <c r="A2218" i="49"/>
  <c r="A2219" i="49"/>
  <c r="A2220" i="49"/>
  <c r="A2221" i="49"/>
  <c r="A2222" i="49"/>
  <c r="A2223" i="49"/>
  <c r="A2224" i="49"/>
  <c r="A2225" i="49"/>
  <c r="A2226" i="49"/>
  <c r="A2227" i="49"/>
  <c r="A2228" i="49"/>
  <c r="A2229" i="49"/>
  <c r="A2230" i="49"/>
  <c r="A2231" i="49"/>
  <c r="A2232" i="49"/>
  <c r="A2233" i="49"/>
  <c r="A2234" i="49"/>
  <c r="A2235" i="49"/>
  <c r="A2236" i="49"/>
  <c r="A2237" i="49"/>
  <c r="A2238" i="49"/>
  <c r="A2239" i="49"/>
  <c r="A2240" i="49"/>
  <c r="A2241" i="49"/>
  <c r="A2242" i="49"/>
  <c r="A2243" i="49"/>
  <c r="A2244" i="49"/>
  <c r="A2245" i="49"/>
  <c r="A2246" i="49"/>
  <c r="A2247" i="49"/>
  <c r="A2248" i="49"/>
  <c r="A2249" i="49"/>
  <c r="A2250" i="49"/>
  <c r="A2251" i="49"/>
  <c r="A2252" i="49"/>
  <c r="A2253" i="49"/>
  <c r="A2254" i="49"/>
  <c r="A2255" i="49"/>
  <c r="A2256" i="49"/>
  <c r="A2257" i="49"/>
  <c r="A2258" i="49"/>
  <c r="A2259" i="49"/>
  <c r="A2260" i="49"/>
  <c r="A2261" i="49"/>
  <c r="A2262" i="49"/>
  <c r="A2263" i="49"/>
  <c r="A2264" i="49"/>
  <c r="A2265" i="49"/>
  <c r="A2266" i="49"/>
  <c r="A2267" i="49"/>
  <c r="A2268" i="49"/>
  <c r="A2269" i="49"/>
  <c r="A2270" i="49"/>
  <c r="A2271" i="49"/>
  <c r="A2272" i="49"/>
  <c r="A2273" i="49"/>
  <c r="A2274" i="49"/>
  <c r="A2275" i="49"/>
  <c r="A2276" i="49"/>
  <c r="A2277" i="49"/>
  <c r="A2278" i="49"/>
  <c r="A2279" i="49"/>
  <c r="A2280" i="49"/>
  <c r="A2281" i="49"/>
  <c r="A2282" i="49"/>
  <c r="A2283" i="49"/>
  <c r="A2284" i="49"/>
  <c r="A2285" i="49"/>
  <c r="A2286" i="49"/>
  <c r="A2287" i="49"/>
  <c r="A2288" i="49"/>
  <c r="A2289" i="49"/>
  <c r="A2290" i="49"/>
  <c r="A2291" i="49"/>
  <c r="A2292" i="49"/>
  <c r="A2293" i="49"/>
  <c r="A2294" i="49"/>
  <c r="A2295" i="49"/>
  <c r="A2296" i="49"/>
  <c r="A2297" i="49"/>
  <c r="A2298" i="49"/>
  <c r="A2299" i="49"/>
  <c r="A2300" i="49"/>
  <c r="A2301" i="49"/>
  <c r="A2302" i="49"/>
  <c r="A2303" i="49"/>
  <c r="A2304" i="49"/>
  <c r="A2305" i="49"/>
  <c r="A2306" i="49"/>
  <c r="A2307" i="49"/>
  <c r="A2308" i="49"/>
  <c r="A2309" i="49"/>
  <c r="A2310" i="49"/>
  <c r="A2311" i="49"/>
  <c r="A2312" i="49"/>
  <c r="A2313" i="49"/>
  <c r="A2314" i="49"/>
  <c r="A2315" i="49"/>
  <c r="A2316" i="49"/>
  <c r="A2317" i="49"/>
  <c r="A2318" i="49"/>
  <c r="A2319" i="49"/>
  <c r="A2320" i="49"/>
  <c r="A2321" i="49"/>
  <c r="A2322" i="49"/>
  <c r="A2323" i="49"/>
  <c r="A2324" i="49"/>
  <c r="A2325" i="49"/>
  <c r="A2326" i="49"/>
  <c r="A2327" i="49"/>
  <c r="A2328" i="49"/>
  <c r="A2329" i="49"/>
  <c r="A2330" i="49"/>
  <c r="A2331" i="49"/>
  <c r="A2332" i="49"/>
  <c r="A2333" i="49"/>
  <c r="A2334" i="49"/>
  <c r="A2335" i="49"/>
  <c r="A2336" i="49"/>
  <c r="A2337" i="49"/>
  <c r="A2338" i="49"/>
  <c r="A2339" i="49"/>
  <c r="A2340" i="49"/>
  <c r="A2341" i="49"/>
  <c r="A2342" i="49"/>
  <c r="A2343" i="49"/>
  <c r="A2344" i="49"/>
  <c r="A2345" i="49"/>
  <c r="A2346" i="49"/>
  <c r="A2347" i="49"/>
  <c r="A2348" i="49"/>
  <c r="A2349" i="49"/>
  <c r="A2350" i="49"/>
  <c r="A2351" i="49"/>
  <c r="A2352" i="49"/>
  <c r="A2353" i="49"/>
  <c r="A2354" i="49"/>
  <c r="A2355" i="49"/>
  <c r="A2356" i="49"/>
  <c r="A2357" i="49"/>
  <c r="A2358" i="49"/>
  <c r="A2359" i="49"/>
  <c r="A2360" i="49"/>
  <c r="A2361" i="49"/>
  <c r="A2362" i="49"/>
  <c r="A2363" i="49"/>
  <c r="A2364" i="49"/>
  <c r="A2365" i="49"/>
  <c r="A2366" i="49"/>
  <c r="A2367" i="49"/>
  <c r="A2368" i="49"/>
  <c r="A2369" i="49"/>
  <c r="A2370" i="49"/>
  <c r="A2371" i="49"/>
  <c r="A2372" i="49"/>
  <c r="A2373" i="49"/>
  <c r="A2374" i="49"/>
  <c r="A2375" i="49"/>
  <c r="A2376" i="49"/>
  <c r="A2377" i="49"/>
  <c r="A2378" i="49"/>
  <c r="A2379" i="49"/>
  <c r="A2380" i="49"/>
  <c r="A2381" i="49"/>
  <c r="A2382" i="49"/>
  <c r="A2383" i="49"/>
  <c r="A2384" i="49"/>
  <c r="A2385" i="49"/>
  <c r="A2386" i="49"/>
  <c r="A2387" i="49"/>
  <c r="A2388" i="49"/>
  <c r="A2389" i="49"/>
  <c r="A2390" i="49"/>
  <c r="A2391" i="49"/>
  <c r="A2392" i="49"/>
  <c r="A2393" i="49"/>
  <c r="A2394" i="49"/>
  <c r="A2395" i="49"/>
  <c r="A2396" i="49"/>
  <c r="A2397" i="49"/>
  <c r="A2398" i="49"/>
  <c r="A2399" i="49"/>
  <c r="A2400" i="49"/>
  <c r="A2401" i="49"/>
  <c r="A2402" i="49"/>
  <c r="A2403" i="49"/>
  <c r="A2404" i="49"/>
  <c r="A2405" i="49"/>
  <c r="A2406" i="49"/>
  <c r="A2407" i="49"/>
  <c r="A2408" i="49"/>
  <c r="A2409" i="49"/>
  <c r="A2410" i="49"/>
  <c r="A2411" i="49"/>
  <c r="A2412" i="49"/>
  <c r="A2413" i="49"/>
  <c r="A2414" i="49"/>
  <c r="A2415" i="49"/>
  <c r="A2416" i="49"/>
  <c r="A2417" i="49"/>
  <c r="A2418" i="49"/>
  <c r="A2419" i="49"/>
  <c r="A2420" i="49"/>
  <c r="A2421" i="49"/>
  <c r="A2422" i="49"/>
  <c r="A2423" i="49"/>
  <c r="A2424" i="49"/>
  <c r="A2425" i="49"/>
  <c r="A2426" i="49"/>
  <c r="A2427" i="49"/>
  <c r="A2428" i="49"/>
  <c r="A2429" i="49"/>
  <c r="A2430" i="49"/>
  <c r="A2431" i="49"/>
  <c r="A2432" i="49"/>
  <c r="A2433" i="49"/>
  <c r="A2434" i="49"/>
  <c r="A2435" i="49"/>
  <c r="A2436" i="49"/>
  <c r="A2437" i="49"/>
  <c r="A2438" i="49"/>
  <c r="A2439" i="49"/>
  <c r="A2440" i="49"/>
  <c r="A2441" i="49"/>
  <c r="A2442" i="49"/>
  <c r="A2443" i="49"/>
  <c r="A2444" i="49"/>
  <c r="A2445" i="49"/>
  <c r="A2446" i="49"/>
  <c r="A2447" i="49"/>
  <c r="A2448" i="49"/>
  <c r="A2449" i="49"/>
  <c r="A2450" i="49"/>
  <c r="A2451" i="49"/>
  <c r="A2452" i="49"/>
  <c r="A2453" i="49"/>
  <c r="A2454" i="49"/>
  <c r="A2455" i="49"/>
  <c r="A2456" i="49"/>
  <c r="A2457" i="49"/>
  <c r="A2458" i="49"/>
  <c r="A2459" i="49"/>
  <c r="A2460" i="49"/>
  <c r="A2461" i="49"/>
  <c r="A2462" i="49"/>
  <c r="A2463" i="49"/>
  <c r="A2464" i="49"/>
  <c r="A2465" i="49"/>
  <c r="A2466" i="49"/>
  <c r="A2467" i="49"/>
  <c r="A2468" i="49"/>
  <c r="A2469" i="49"/>
  <c r="A2470" i="49"/>
  <c r="A2471" i="49"/>
  <c r="A2472" i="49"/>
  <c r="A2473" i="49"/>
  <c r="A2474" i="49"/>
  <c r="A2475" i="49"/>
  <c r="A2476" i="49"/>
  <c r="A2477" i="49"/>
  <c r="A2478" i="49"/>
  <c r="A2479" i="49"/>
  <c r="A2480" i="49"/>
  <c r="A2481" i="49"/>
  <c r="A2482" i="49"/>
  <c r="A2483" i="49"/>
  <c r="A2484" i="49"/>
  <c r="A2485" i="49"/>
  <c r="A2486" i="49"/>
  <c r="A2487" i="49"/>
  <c r="A2488" i="49"/>
  <c r="A2489" i="49"/>
  <c r="A2490" i="49"/>
  <c r="A2491" i="49"/>
  <c r="A2492" i="49"/>
  <c r="A2493" i="49"/>
  <c r="A2494" i="49"/>
  <c r="A2495" i="49"/>
  <c r="A2496" i="49"/>
  <c r="A2497" i="49"/>
  <c r="A2498" i="49"/>
  <c r="A2499" i="49"/>
  <c r="A2500" i="49"/>
  <c r="A2501" i="49"/>
  <c r="A2502" i="49"/>
  <c r="A2503" i="49"/>
  <c r="A2504" i="49"/>
  <c r="A2505" i="49"/>
  <c r="A2506" i="49"/>
  <c r="A2507" i="49"/>
  <c r="A2508" i="49"/>
  <c r="A2509" i="49"/>
  <c r="A2510" i="49"/>
  <c r="A2511" i="49"/>
  <c r="A2512" i="49"/>
  <c r="A2513" i="49"/>
  <c r="A2514" i="49"/>
  <c r="A2515" i="49"/>
  <c r="A2516" i="49"/>
  <c r="A2517" i="49"/>
  <c r="A2518" i="49"/>
  <c r="A2519" i="49"/>
  <c r="A2520" i="49"/>
  <c r="A2521" i="49"/>
  <c r="A2522" i="49"/>
  <c r="A2523" i="49"/>
  <c r="A2524" i="49"/>
  <c r="A2525" i="49"/>
  <c r="A2526" i="49"/>
  <c r="A2527" i="49"/>
  <c r="A2528" i="49"/>
  <c r="A2529" i="49"/>
  <c r="A2530" i="49"/>
  <c r="A2531" i="49"/>
  <c r="A2532" i="49"/>
  <c r="A2533" i="49"/>
  <c r="A2534" i="49"/>
  <c r="A2535" i="49"/>
  <c r="A2536" i="49"/>
  <c r="A2537" i="49"/>
  <c r="A2538" i="49"/>
  <c r="A2539" i="49"/>
  <c r="A2540" i="49"/>
  <c r="A2541" i="49"/>
  <c r="A2542" i="49"/>
  <c r="A2543" i="49"/>
  <c r="A2544" i="49"/>
  <c r="A2545" i="49"/>
  <c r="A2546" i="49"/>
  <c r="A2547" i="49"/>
  <c r="A2548" i="49"/>
  <c r="A2549" i="49"/>
  <c r="A2550" i="49"/>
  <c r="A2551" i="49"/>
  <c r="A2552" i="49"/>
  <c r="A2553" i="49"/>
  <c r="A2554" i="49"/>
  <c r="A2555" i="49"/>
  <c r="A2556" i="49"/>
  <c r="A2557" i="49"/>
  <c r="A2558" i="49"/>
  <c r="A2559" i="49"/>
  <c r="A2560" i="49"/>
  <c r="A2561" i="49"/>
  <c r="A2562" i="49"/>
  <c r="A2563" i="49"/>
  <c r="A2564" i="49"/>
  <c r="A2565" i="49"/>
  <c r="A2566" i="49"/>
  <c r="A2567" i="49"/>
  <c r="A2568" i="49"/>
  <c r="A2569" i="49"/>
  <c r="A2570" i="49"/>
  <c r="A1670" i="49" l="1"/>
  <c r="A1669" i="49"/>
  <c r="A1668" i="49"/>
  <c r="A1667" i="49"/>
  <c r="A1666" i="49"/>
  <c r="A1665" i="49"/>
  <c r="A1664" i="49"/>
  <c r="A1663" i="49"/>
  <c r="A1662" i="49"/>
  <c r="A1661" i="49"/>
  <c r="A1660" i="49"/>
  <c r="A1659" i="49"/>
  <c r="A1658" i="49"/>
  <c r="A1657" i="49"/>
  <c r="A1656" i="49"/>
  <c r="A1655" i="49"/>
  <c r="A1654" i="49"/>
  <c r="A1653" i="49"/>
  <c r="A1652" i="49"/>
  <c r="A1651" i="49"/>
  <c r="A1650" i="49"/>
  <c r="A1649" i="49"/>
  <c r="A1648" i="49"/>
  <c r="A1647" i="49"/>
  <c r="A1646" i="49"/>
  <c r="A1645" i="49"/>
  <c r="A1644" i="49"/>
  <c r="A1643" i="49"/>
  <c r="A1642" i="49"/>
  <c r="A1641" i="49"/>
  <c r="A1640" i="49"/>
  <c r="A1639" i="49"/>
  <c r="A1638" i="49"/>
  <c r="A1637" i="49"/>
  <c r="A1636" i="49"/>
  <c r="A1635" i="49"/>
  <c r="A1634" i="49"/>
  <c r="A1633" i="49"/>
  <c r="A1632" i="49"/>
  <c r="A1631" i="49"/>
  <c r="A1630" i="49"/>
  <c r="A1629" i="49"/>
  <c r="A1628" i="49"/>
  <c r="A1627" i="49"/>
  <c r="A1626" i="49"/>
  <c r="A1625" i="49"/>
  <c r="A1624" i="49"/>
  <c r="A1623" i="49"/>
  <c r="A1622" i="49"/>
  <c r="A1621" i="49"/>
  <c r="A1620" i="49"/>
  <c r="A1619" i="49"/>
  <c r="A1618" i="49"/>
  <c r="A1617" i="49"/>
  <c r="A1616" i="49"/>
  <c r="A1615" i="49"/>
  <c r="A1614" i="49"/>
  <c r="A1613" i="49"/>
  <c r="A1612" i="49"/>
  <c r="A1611" i="49"/>
  <c r="A1610" i="49"/>
  <c r="A1609" i="49"/>
  <c r="A1608" i="49"/>
  <c r="A1607" i="49"/>
  <c r="A1606" i="49"/>
  <c r="A1605" i="49"/>
  <c r="A1604" i="49"/>
  <c r="A1603" i="49"/>
  <c r="A1602" i="49"/>
  <c r="A1601" i="49"/>
  <c r="A1600" i="49"/>
  <c r="A1599" i="49"/>
  <c r="A1598" i="49"/>
  <c r="A1597" i="49"/>
  <c r="A1596" i="49"/>
  <c r="A1595" i="49"/>
  <c r="A1594" i="49"/>
  <c r="A1593" i="49"/>
  <c r="A1592" i="49"/>
  <c r="A1591" i="49"/>
  <c r="A1590" i="49"/>
  <c r="A1589" i="49"/>
  <c r="A1588" i="49"/>
  <c r="A1587" i="49"/>
  <c r="A1586" i="49"/>
  <c r="A1585" i="49"/>
  <c r="A1584" i="49"/>
  <c r="A1583" i="49"/>
  <c r="A1582" i="49"/>
  <c r="A1581" i="49"/>
  <c r="A1580" i="49"/>
  <c r="A1579" i="49"/>
  <c r="A1578" i="49"/>
  <c r="A1577" i="49"/>
  <c r="A1576" i="49"/>
  <c r="A1575" i="49"/>
  <c r="A1574" i="49"/>
  <c r="A1573" i="49"/>
  <c r="A1572" i="49"/>
  <c r="A1571" i="49"/>
  <c r="A1570" i="49"/>
  <c r="A1569" i="49"/>
  <c r="A1568" i="49"/>
  <c r="A1567" i="49"/>
  <c r="A1566" i="49"/>
  <c r="A1565" i="49"/>
  <c r="A1564" i="49"/>
  <c r="A1563" i="49"/>
  <c r="A1562" i="49"/>
  <c r="A1561" i="49"/>
  <c r="A1560" i="49"/>
  <c r="A1559" i="49"/>
  <c r="A1558" i="49"/>
  <c r="A1557" i="49"/>
  <c r="A1556" i="49"/>
  <c r="A1555" i="49"/>
  <c r="A1554" i="49"/>
  <c r="A1553" i="49"/>
  <c r="A1552" i="49"/>
  <c r="A1551" i="49"/>
  <c r="A1550" i="49"/>
  <c r="A1549" i="49"/>
  <c r="A1548" i="49"/>
  <c r="A1547" i="49"/>
  <c r="A1546" i="49"/>
  <c r="A1545" i="49"/>
  <c r="A1544" i="49"/>
  <c r="A1543" i="49"/>
  <c r="A1542" i="49"/>
  <c r="A1541" i="49"/>
  <c r="A1540" i="49"/>
  <c r="A1539" i="49"/>
  <c r="A1538" i="49"/>
  <c r="A1537" i="49"/>
  <c r="A1536" i="49"/>
  <c r="A1535" i="49"/>
  <c r="A1534" i="49"/>
  <c r="A1533" i="49"/>
  <c r="A1532" i="49"/>
  <c r="A1531" i="49"/>
  <c r="A1530" i="49"/>
  <c r="A1529" i="49"/>
  <c r="A1528" i="49"/>
  <c r="A1527" i="49"/>
  <c r="A1526" i="49"/>
  <c r="A1525" i="49"/>
  <c r="A1524" i="49"/>
  <c r="A1523" i="49"/>
  <c r="A1522" i="49"/>
  <c r="A1521" i="49"/>
  <c r="A1520" i="49"/>
  <c r="A1519" i="49"/>
  <c r="A1518" i="49"/>
  <c r="A1517" i="49"/>
  <c r="A1516" i="49"/>
  <c r="A1515" i="49"/>
  <c r="A1514" i="49"/>
  <c r="A1513" i="49"/>
  <c r="A1512" i="49"/>
  <c r="A1511" i="49"/>
  <c r="A1510" i="49"/>
  <c r="A1509" i="49"/>
  <c r="A1508" i="49"/>
  <c r="A1507" i="49"/>
  <c r="A1506" i="49"/>
  <c r="A1505" i="49"/>
  <c r="A1504" i="49"/>
  <c r="A1503" i="49"/>
  <c r="A1502" i="49"/>
  <c r="A1501" i="49"/>
  <c r="A1500" i="49"/>
  <c r="A1499" i="49"/>
  <c r="A1498" i="49"/>
  <c r="A1497" i="49"/>
  <c r="A1496" i="49"/>
  <c r="A1495" i="49"/>
  <c r="A1494" i="49"/>
  <c r="A1493" i="49"/>
  <c r="A1492" i="49"/>
  <c r="A1491" i="49"/>
  <c r="A1490" i="49"/>
  <c r="A1489" i="49"/>
  <c r="A1488" i="49"/>
  <c r="A1487" i="49"/>
  <c r="A1486" i="49"/>
  <c r="A1485" i="49"/>
  <c r="A1484" i="49"/>
  <c r="A1483" i="49"/>
  <c r="A1482" i="49"/>
  <c r="A1481" i="49"/>
  <c r="A1480" i="49"/>
  <c r="A1479" i="49"/>
  <c r="A1478" i="49"/>
  <c r="A1477" i="49"/>
  <c r="A1476" i="49"/>
  <c r="A1475" i="49"/>
  <c r="A1474" i="49"/>
  <c r="A1473" i="49"/>
  <c r="A1472" i="49"/>
  <c r="A1471" i="49"/>
  <c r="A1470" i="49"/>
  <c r="A1469" i="49"/>
  <c r="A1468" i="49"/>
  <c r="A1467" i="49"/>
  <c r="A1466" i="49"/>
  <c r="A1465" i="49"/>
  <c r="A1464" i="49"/>
  <c r="A1463" i="49"/>
  <c r="A1462" i="49"/>
  <c r="A1461" i="49"/>
  <c r="A1460" i="49"/>
  <c r="A1459" i="49"/>
  <c r="A1458" i="49"/>
  <c r="A1457" i="49"/>
  <c r="A1456" i="49"/>
  <c r="A1455" i="49"/>
  <c r="A1454" i="49"/>
  <c r="A1453" i="49"/>
  <c r="A1452" i="49"/>
  <c r="A1451" i="49"/>
  <c r="A1450" i="49"/>
  <c r="A1449" i="49"/>
  <c r="A1448" i="49"/>
  <c r="A1447" i="49"/>
  <c r="A1446" i="49"/>
  <c r="A1445" i="49"/>
  <c r="A1444" i="49"/>
  <c r="A1443" i="49"/>
  <c r="A1442" i="49"/>
  <c r="A1441" i="49"/>
  <c r="A1440" i="49"/>
  <c r="A1439" i="49"/>
  <c r="A1438" i="49"/>
  <c r="A1437" i="49"/>
  <c r="A1436" i="49"/>
  <c r="A1435" i="49"/>
  <c r="A1434" i="49"/>
  <c r="A1433" i="49"/>
  <c r="A1432" i="49"/>
  <c r="A1431" i="49"/>
  <c r="A1430" i="49"/>
  <c r="A1429" i="49"/>
  <c r="A1428" i="49"/>
  <c r="A1427" i="49"/>
  <c r="A1426" i="49"/>
  <c r="A1425" i="49"/>
  <c r="A1424" i="49"/>
  <c r="A1423" i="49"/>
  <c r="A1422" i="49"/>
  <c r="A1421" i="49"/>
  <c r="A1420" i="49"/>
  <c r="A1419" i="49"/>
  <c r="A1418" i="49"/>
  <c r="A1417" i="49"/>
  <c r="A1416" i="49"/>
  <c r="A1415" i="49"/>
  <c r="A1414" i="49"/>
  <c r="A1413" i="49"/>
  <c r="A1412" i="49"/>
  <c r="A1411" i="49"/>
  <c r="A1410" i="49"/>
  <c r="A1409" i="49"/>
  <c r="A1408" i="49"/>
  <c r="A1407" i="49"/>
  <c r="A1406" i="49"/>
  <c r="A1405" i="49"/>
  <c r="A1404" i="49"/>
  <c r="A1403" i="49"/>
  <c r="A1402" i="49"/>
  <c r="A1401" i="49"/>
  <c r="A1400" i="49"/>
  <c r="A1399" i="49"/>
  <c r="A1398" i="49"/>
  <c r="A1397" i="49"/>
  <c r="A1396" i="49"/>
  <c r="A1395" i="49"/>
  <c r="A1394" i="49"/>
  <c r="A1393" i="49"/>
  <c r="A1392" i="49"/>
  <c r="A1391" i="49"/>
  <c r="A1390" i="49"/>
  <c r="A1389" i="49"/>
  <c r="A1388" i="49"/>
  <c r="A1387" i="49"/>
  <c r="A1386" i="49"/>
  <c r="A1385" i="49"/>
  <c r="A1384" i="49"/>
  <c r="A1383" i="49"/>
  <c r="A1382" i="49"/>
  <c r="A1381" i="49"/>
  <c r="A1380" i="49"/>
  <c r="A1379" i="49"/>
  <c r="A1378" i="49"/>
  <c r="A1377" i="49"/>
  <c r="A1376" i="49"/>
  <c r="A1375" i="49"/>
  <c r="A1374" i="49"/>
  <c r="A1373" i="49"/>
  <c r="A1372" i="49"/>
  <c r="A1371" i="49"/>
  <c r="A1370" i="49"/>
  <c r="A1369" i="49"/>
  <c r="A1368" i="49"/>
  <c r="A1367" i="49"/>
  <c r="A1366" i="49"/>
  <c r="A1365" i="49"/>
  <c r="A1364" i="49"/>
  <c r="A1363" i="49"/>
  <c r="A1362" i="49"/>
  <c r="A1361" i="49"/>
  <c r="A1360" i="49"/>
  <c r="A1359" i="49"/>
  <c r="A1358" i="49"/>
  <c r="A1357" i="49"/>
  <c r="A1356" i="49"/>
  <c r="A1355" i="49"/>
  <c r="A1354" i="49"/>
  <c r="A1352" i="49"/>
  <c r="A1353" i="49"/>
  <c r="A1351" i="49"/>
  <c r="A1350" i="49"/>
  <c r="A1349" i="49"/>
  <c r="A1348" i="49"/>
  <c r="A1347" i="49"/>
  <c r="A1346" i="49"/>
  <c r="A1345" i="49"/>
  <c r="A1344" i="49"/>
  <c r="A1343" i="49"/>
  <c r="A1342" i="49"/>
  <c r="A1341" i="49"/>
  <c r="A1340" i="49"/>
  <c r="A1339" i="49"/>
  <c r="A1338" i="49"/>
  <c r="A1337" i="49"/>
  <c r="A1336" i="49"/>
  <c r="A1335" i="49"/>
  <c r="A1334" i="49"/>
  <c r="A1333" i="49"/>
  <c r="A1332" i="49"/>
  <c r="A1331" i="49"/>
  <c r="A1330" i="49"/>
  <c r="A1329" i="49"/>
  <c r="A1328" i="49"/>
  <c r="A1327" i="49"/>
  <c r="A1326" i="49"/>
  <c r="A1325" i="49"/>
  <c r="A1324" i="49"/>
  <c r="A1323" i="49"/>
  <c r="A1322" i="49"/>
  <c r="A1321" i="49"/>
  <c r="A1320" i="49"/>
  <c r="A1319" i="49"/>
  <c r="A1318" i="49"/>
  <c r="A1317" i="49"/>
  <c r="A1316" i="49"/>
  <c r="A1315" i="49"/>
  <c r="A1314" i="49"/>
  <c r="A1313" i="49"/>
  <c r="A1312" i="49"/>
  <c r="A1311" i="49"/>
  <c r="A1310" i="49"/>
  <c r="A1309" i="49"/>
  <c r="A1308" i="49"/>
  <c r="A1307" i="49"/>
  <c r="A1306" i="49"/>
  <c r="A1305" i="49"/>
  <c r="A1304" i="49"/>
  <c r="A1303" i="49"/>
  <c r="A1302" i="49"/>
  <c r="A1301" i="49"/>
  <c r="A1300" i="49"/>
  <c r="A1299" i="49"/>
  <c r="A1298" i="49"/>
  <c r="A1297" i="49"/>
  <c r="A1296" i="49"/>
  <c r="A1295" i="49"/>
  <c r="A1294" i="49"/>
  <c r="A1293" i="49"/>
  <c r="A1292" i="49"/>
  <c r="A1291" i="49"/>
  <c r="A1290" i="49"/>
  <c r="A1289" i="49"/>
  <c r="A1288" i="49"/>
  <c r="A1287" i="49"/>
  <c r="A1286" i="49"/>
  <c r="A1285" i="49"/>
  <c r="A1284" i="49"/>
  <c r="A1283" i="49"/>
  <c r="A1282" i="49"/>
  <c r="A1281" i="49"/>
  <c r="A1280" i="49"/>
  <c r="A1279" i="49"/>
  <c r="A1278" i="49"/>
  <c r="A1277" i="49"/>
  <c r="A1276" i="49"/>
  <c r="A1275" i="49"/>
  <c r="A1274" i="49"/>
  <c r="A1273" i="49"/>
  <c r="A1272" i="49"/>
  <c r="A1271" i="49"/>
  <c r="A1270" i="49"/>
  <c r="A1269" i="49"/>
  <c r="A1268" i="49"/>
  <c r="A1267" i="49"/>
  <c r="A1266" i="49"/>
  <c r="A1265" i="49"/>
  <c r="A1264" i="49"/>
  <c r="A1263" i="49"/>
  <c r="A1262" i="49"/>
  <c r="A1261" i="49"/>
  <c r="A1260" i="49"/>
  <c r="A1259" i="49"/>
  <c r="A1258" i="49"/>
  <c r="A1257" i="49"/>
  <c r="A1256" i="49"/>
  <c r="A1255" i="49"/>
  <c r="A1254" i="49"/>
  <c r="A1253" i="49"/>
  <c r="A1252" i="49"/>
  <c r="A1251" i="49"/>
  <c r="A1250" i="49"/>
  <c r="A1249" i="49"/>
  <c r="A1248" i="49"/>
  <c r="A1247" i="49"/>
  <c r="A1246" i="49"/>
  <c r="A1245" i="49"/>
  <c r="A1244" i="49"/>
  <c r="A1243" i="49"/>
  <c r="A1242" i="49"/>
  <c r="A1241" i="49"/>
  <c r="A1240" i="49"/>
  <c r="A1239" i="49"/>
  <c r="A1238" i="49"/>
  <c r="A1237" i="49"/>
  <c r="A1236" i="49"/>
  <c r="A1235" i="49"/>
  <c r="A1234" i="49"/>
  <c r="A1233" i="49"/>
  <c r="A1232" i="49"/>
  <c r="A1231" i="49"/>
  <c r="A1230" i="49"/>
  <c r="A1229" i="49"/>
  <c r="A1228" i="49"/>
  <c r="A1227" i="49"/>
  <c r="A1226" i="49"/>
  <c r="A1225" i="49"/>
  <c r="A1224" i="49"/>
  <c r="A1223" i="49"/>
  <c r="A1222" i="49"/>
  <c r="A1221" i="49"/>
  <c r="A1220" i="49"/>
  <c r="A1219" i="49"/>
  <c r="A1218" i="49"/>
  <c r="A1217" i="49"/>
  <c r="A1216" i="49"/>
  <c r="A1215" i="49"/>
  <c r="A1214" i="49"/>
  <c r="A1213" i="49"/>
  <c r="A1212" i="49"/>
  <c r="A1211" i="49"/>
  <c r="A1210" i="49"/>
  <c r="A1209" i="49"/>
  <c r="A1208" i="49"/>
  <c r="A1207" i="49"/>
  <c r="A1206" i="49"/>
  <c r="A1205" i="49"/>
  <c r="A1204" i="49"/>
  <c r="A1203" i="49"/>
  <c r="A1202" i="49"/>
  <c r="A1201" i="49"/>
  <c r="A1200" i="49"/>
  <c r="A1199" i="49"/>
  <c r="A1198" i="49"/>
  <c r="A1197" i="49"/>
  <c r="A1196" i="49"/>
  <c r="A1195" i="49"/>
  <c r="A1194" i="49"/>
  <c r="A1193" i="49"/>
  <c r="A1192" i="49"/>
  <c r="A1191" i="49"/>
  <c r="A1190" i="49"/>
  <c r="A1189" i="49"/>
  <c r="A1188" i="49"/>
  <c r="A1187" i="49"/>
  <c r="A1186" i="49"/>
  <c r="A1185" i="49"/>
  <c r="A1184" i="49"/>
  <c r="A1183" i="49"/>
  <c r="A1182" i="49"/>
  <c r="A1181" i="49"/>
  <c r="A1180" i="49"/>
  <c r="A1179" i="49"/>
  <c r="A1178" i="49"/>
  <c r="A1177" i="49"/>
  <c r="A1176" i="49"/>
  <c r="A1175" i="49"/>
  <c r="A1174" i="49"/>
  <c r="A1173" i="49"/>
  <c r="A1172" i="49"/>
  <c r="A1171" i="49"/>
  <c r="A1170" i="49"/>
  <c r="A1169" i="49"/>
  <c r="A1168" i="49"/>
  <c r="A1167" i="49"/>
  <c r="A1166" i="49"/>
  <c r="A1165" i="49"/>
  <c r="A1164" i="49"/>
  <c r="A1163" i="49"/>
  <c r="A1162" i="49"/>
  <c r="A1161" i="49"/>
  <c r="A1160" i="49"/>
  <c r="A1159" i="49"/>
  <c r="A1158" i="49"/>
  <c r="A1157" i="49"/>
  <c r="A1156" i="49"/>
  <c r="A1155" i="49"/>
  <c r="A1154" i="49"/>
  <c r="A1153" i="49"/>
  <c r="A1152" i="49"/>
  <c r="A1151" i="49"/>
  <c r="A1150" i="49"/>
  <c r="A1149" i="49"/>
  <c r="A1148" i="49"/>
  <c r="A1147" i="49"/>
  <c r="A1146" i="49"/>
  <c r="A1145" i="49"/>
  <c r="A1144" i="49"/>
  <c r="A1143" i="49"/>
  <c r="A1142" i="49"/>
  <c r="A1141" i="49"/>
  <c r="A1140" i="49"/>
  <c r="A1139" i="49"/>
  <c r="A1138" i="49"/>
  <c r="A1137" i="49"/>
  <c r="A1136" i="49"/>
  <c r="A1135" i="49"/>
  <c r="A1134" i="49"/>
  <c r="A1133" i="49"/>
  <c r="A1132" i="49"/>
  <c r="A1131" i="49"/>
  <c r="A1130" i="49"/>
  <c r="A1129" i="49"/>
  <c r="A1128" i="49"/>
  <c r="A1127" i="49"/>
  <c r="A1126" i="49"/>
  <c r="A1125" i="49"/>
  <c r="A1124" i="49"/>
  <c r="A1123" i="49"/>
  <c r="A1122" i="49"/>
  <c r="A1121" i="49"/>
  <c r="A1120" i="49"/>
  <c r="A1119" i="49"/>
  <c r="A1118" i="49"/>
  <c r="A1117" i="49"/>
  <c r="A1116" i="49"/>
  <c r="A1115" i="49"/>
  <c r="A1114" i="49"/>
  <c r="A1113" i="49"/>
  <c r="A1112" i="49"/>
  <c r="A1111" i="49"/>
  <c r="A1110" i="49"/>
  <c r="A1109" i="49"/>
  <c r="A1108" i="49"/>
  <c r="A1107" i="49"/>
  <c r="A1106" i="49"/>
  <c r="A1105" i="49"/>
  <c r="A1104" i="49"/>
  <c r="A1103" i="49"/>
  <c r="A1102" i="49"/>
  <c r="A1101" i="49"/>
  <c r="A1100" i="49"/>
  <c r="A1099" i="49"/>
  <c r="A1098" i="49"/>
  <c r="A1097" i="49"/>
  <c r="A1096" i="49"/>
  <c r="A1095" i="49"/>
  <c r="A1094" i="49"/>
  <c r="A1093" i="49"/>
  <c r="A1092" i="49"/>
  <c r="A1091" i="49"/>
  <c r="A1090" i="49"/>
  <c r="A1089" i="49"/>
  <c r="A1088" i="49"/>
  <c r="A1087" i="49"/>
  <c r="A1086" i="49"/>
  <c r="A1085" i="49"/>
  <c r="A1084" i="49"/>
  <c r="A1083" i="49"/>
  <c r="A1082" i="49"/>
  <c r="A1081" i="49"/>
  <c r="A1080" i="49"/>
  <c r="A1079" i="49"/>
  <c r="A1078" i="49"/>
  <c r="A1077" i="49"/>
  <c r="A1076" i="49"/>
  <c r="A1075" i="49"/>
  <c r="A1074" i="49"/>
  <c r="A1073" i="49"/>
  <c r="A1072" i="49"/>
  <c r="A1071" i="49"/>
  <c r="A1070" i="49"/>
  <c r="A1069" i="49"/>
  <c r="A1068" i="49"/>
  <c r="A1067" i="49"/>
  <c r="A1066" i="49"/>
  <c r="A1065" i="49"/>
  <c r="A1064" i="49"/>
  <c r="A1063" i="49"/>
  <c r="A1062" i="49"/>
  <c r="A1061" i="49"/>
  <c r="A1060" i="49"/>
  <c r="A1059" i="49"/>
  <c r="A1058" i="49"/>
  <c r="A1057" i="49"/>
  <c r="A1056" i="49"/>
  <c r="A1055" i="49"/>
  <c r="A1054" i="49"/>
  <c r="A1053" i="49"/>
  <c r="A1052" i="49"/>
  <c r="A1051" i="49"/>
  <c r="A1050" i="49"/>
  <c r="A1049" i="49"/>
  <c r="A1048" i="49"/>
  <c r="A1047" i="49"/>
  <c r="A1046" i="49"/>
  <c r="A1045" i="49"/>
  <c r="A1044" i="49"/>
  <c r="A1043" i="49"/>
  <c r="A1042" i="49"/>
  <c r="A1041" i="49"/>
  <c r="A1040" i="49"/>
  <c r="A1039" i="49"/>
  <c r="A1038" i="49"/>
  <c r="A1037" i="49"/>
  <c r="A1036" i="49"/>
  <c r="A1035" i="49"/>
  <c r="A1034" i="49"/>
  <c r="A1033" i="49"/>
  <c r="A1032" i="49"/>
  <c r="A1031" i="49"/>
  <c r="A1030" i="49"/>
  <c r="A1029" i="49"/>
  <c r="A1028" i="49"/>
  <c r="A1027" i="49"/>
  <c r="A1026" i="49"/>
  <c r="A1025" i="49"/>
  <c r="A1024" i="49"/>
  <c r="A1023" i="49"/>
  <c r="A1022" i="49"/>
  <c r="A1021" i="49"/>
  <c r="A1020" i="49"/>
  <c r="A1019" i="49"/>
  <c r="A1018" i="49"/>
  <c r="A1017" i="49"/>
  <c r="A1016" i="49"/>
  <c r="A1015" i="49"/>
  <c r="A1014" i="49"/>
  <c r="A1013" i="49"/>
  <c r="A1012" i="49"/>
  <c r="A1011" i="49"/>
  <c r="A1010" i="49"/>
  <c r="A1009" i="49"/>
  <c r="A1008" i="49"/>
  <c r="A1007" i="49"/>
  <c r="A1006" i="49"/>
  <c r="A1005" i="49"/>
  <c r="A1004" i="49"/>
  <c r="A1003" i="49"/>
  <c r="A1002" i="49"/>
  <c r="A1001" i="49"/>
  <c r="A1000" i="49"/>
  <c r="A999" i="49"/>
  <c r="A998" i="49"/>
  <c r="A997" i="49"/>
  <c r="A996" i="49"/>
  <c r="A995" i="49"/>
  <c r="A994" i="49"/>
  <c r="A993" i="49"/>
  <c r="A992" i="49"/>
  <c r="A991" i="49"/>
  <c r="A990" i="49"/>
  <c r="A989" i="49"/>
  <c r="A988" i="49"/>
  <c r="A987" i="49"/>
  <c r="A986" i="49"/>
  <c r="A985" i="49"/>
  <c r="A984" i="49"/>
  <c r="A983" i="49"/>
  <c r="A982" i="49"/>
  <c r="A981" i="49"/>
  <c r="A980" i="49"/>
  <c r="A979" i="49"/>
  <c r="A978" i="49"/>
  <c r="A977" i="49"/>
  <c r="A976" i="49"/>
  <c r="A975" i="49"/>
  <c r="A974" i="49"/>
  <c r="A973" i="49"/>
  <c r="A972" i="49"/>
  <c r="A971" i="49"/>
  <c r="A970" i="49"/>
  <c r="A969" i="49"/>
  <c r="A968" i="49"/>
  <c r="A967" i="49"/>
  <c r="A966" i="49"/>
  <c r="A965" i="49"/>
  <c r="A964" i="49"/>
  <c r="A963" i="49"/>
  <c r="A962" i="49"/>
  <c r="A961" i="49"/>
  <c r="A960" i="49"/>
  <c r="A959" i="49"/>
  <c r="A958" i="49"/>
  <c r="A957" i="49"/>
  <c r="A956" i="49"/>
  <c r="A955" i="49"/>
  <c r="A954" i="49"/>
  <c r="A953" i="49"/>
  <c r="A952" i="49"/>
  <c r="A951" i="49"/>
  <c r="A950" i="49"/>
  <c r="A949" i="49"/>
  <c r="A948" i="49"/>
  <c r="A947" i="49"/>
  <c r="A946" i="49"/>
  <c r="A945" i="49"/>
  <c r="A944" i="49"/>
  <c r="A943" i="49"/>
  <c r="A942" i="49"/>
  <c r="A941" i="49"/>
  <c r="A940" i="49"/>
  <c r="A939" i="49"/>
  <c r="A938" i="49"/>
  <c r="A937" i="49"/>
  <c r="A936" i="49"/>
  <c r="A935" i="49"/>
  <c r="A934" i="49"/>
  <c r="A933" i="49"/>
  <c r="A932" i="49"/>
  <c r="A931" i="49"/>
  <c r="A930" i="49"/>
  <c r="A929" i="49"/>
  <c r="A928" i="49"/>
  <c r="A927" i="49"/>
  <c r="A926" i="49"/>
  <c r="A925" i="49"/>
  <c r="A924" i="49"/>
  <c r="A923" i="49"/>
  <c r="A922" i="49"/>
  <c r="A921" i="49"/>
  <c r="A920" i="49"/>
  <c r="A919" i="49"/>
  <c r="A918" i="49"/>
  <c r="A917" i="49"/>
  <c r="A916" i="49"/>
  <c r="A915" i="49"/>
  <c r="A914" i="49"/>
  <c r="A913" i="49"/>
  <c r="A912" i="49"/>
  <c r="A911" i="49"/>
  <c r="A910" i="49"/>
  <c r="A909" i="49"/>
  <c r="A908" i="49"/>
  <c r="A907" i="49"/>
  <c r="A906" i="49"/>
  <c r="A905" i="49"/>
  <c r="A904" i="49"/>
  <c r="A903" i="49"/>
  <c r="A902" i="49"/>
  <c r="A901" i="49"/>
  <c r="A900" i="49"/>
  <c r="A899" i="49"/>
  <c r="A898" i="49"/>
  <c r="A897" i="49"/>
  <c r="A896" i="49"/>
  <c r="A895" i="49"/>
  <c r="A894" i="49"/>
  <c r="A893" i="49"/>
  <c r="A892" i="49"/>
  <c r="A891" i="49"/>
  <c r="A890" i="49"/>
  <c r="A889" i="49"/>
  <c r="A888" i="49"/>
  <c r="A887" i="49"/>
  <c r="A886" i="49"/>
  <c r="A885" i="49"/>
  <c r="A884" i="49"/>
  <c r="A883" i="49"/>
  <c r="A882" i="49"/>
  <c r="A881" i="49"/>
  <c r="A880" i="49"/>
  <c r="A879" i="49"/>
  <c r="A878" i="49"/>
  <c r="A877" i="49"/>
  <c r="A876" i="49"/>
  <c r="A875" i="49"/>
  <c r="A874" i="49"/>
  <c r="A873" i="49"/>
  <c r="A872" i="49"/>
  <c r="A871" i="49"/>
  <c r="A870" i="49"/>
  <c r="A869" i="49"/>
  <c r="A868" i="49"/>
  <c r="A867" i="49"/>
  <c r="A866" i="49"/>
  <c r="A865" i="49"/>
  <c r="A864" i="49"/>
  <c r="A863" i="49"/>
  <c r="A862" i="49"/>
  <c r="A861" i="49"/>
  <c r="A860" i="49"/>
  <c r="A859" i="49"/>
  <c r="A858" i="49"/>
  <c r="A857" i="49"/>
  <c r="A856" i="49"/>
  <c r="A855" i="49"/>
  <c r="A854" i="49"/>
  <c r="A853" i="49"/>
  <c r="A852" i="49"/>
  <c r="A851" i="49"/>
  <c r="A850" i="49"/>
  <c r="A849" i="49"/>
  <c r="A848" i="49"/>
  <c r="A847" i="49"/>
  <c r="A846" i="49"/>
  <c r="A845" i="49"/>
  <c r="A844" i="49"/>
  <c r="A843" i="49"/>
  <c r="A842" i="49"/>
  <c r="A841" i="49"/>
  <c r="A840" i="49"/>
  <c r="A839" i="49"/>
  <c r="A838" i="49"/>
  <c r="A837" i="49"/>
  <c r="A836" i="49"/>
  <c r="A835" i="49"/>
  <c r="A834" i="49"/>
  <c r="A833" i="49"/>
  <c r="A832" i="49"/>
  <c r="A831" i="49"/>
  <c r="A830" i="49"/>
  <c r="A829" i="49"/>
  <c r="A828" i="49"/>
  <c r="A827" i="49"/>
  <c r="A826" i="49"/>
  <c r="A825" i="49"/>
  <c r="A824" i="49"/>
  <c r="A823" i="49"/>
  <c r="A822" i="49"/>
  <c r="A821" i="49"/>
  <c r="A820" i="49"/>
  <c r="A819" i="49"/>
  <c r="A818" i="49"/>
  <c r="A817" i="49"/>
  <c r="A816" i="49"/>
  <c r="A815" i="49"/>
  <c r="A814" i="49"/>
  <c r="A813" i="49"/>
  <c r="A812" i="49"/>
  <c r="A811" i="49"/>
  <c r="A810" i="49"/>
  <c r="A809" i="49"/>
  <c r="A808" i="49"/>
  <c r="A807" i="49"/>
  <c r="A806" i="49"/>
  <c r="A805" i="49"/>
  <c r="A804" i="49"/>
  <c r="A803" i="49"/>
  <c r="A802" i="49"/>
  <c r="A801" i="49"/>
  <c r="A800" i="49"/>
  <c r="A799" i="49"/>
  <c r="A798" i="49"/>
  <c r="A797" i="49"/>
  <c r="A796" i="49"/>
  <c r="A795" i="49"/>
  <c r="A794" i="49"/>
  <c r="A793" i="49"/>
  <c r="A792" i="49"/>
  <c r="A791" i="49"/>
  <c r="A790" i="49"/>
  <c r="A789" i="49"/>
  <c r="A788" i="49"/>
  <c r="A787" i="49"/>
  <c r="A786" i="49"/>
  <c r="A785" i="49"/>
  <c r="A784" i="49"/>
  <c r="A783" i="49"/>
  <c r="A782" i="49"/>
  <c r="A781" i="49"/>
  <c r="A780" i="49"/>
  <c r="A779" i="49"/>
  <c r="A778" i="49"/>
  <c r="A777" i="49"/>
  <c r="A776" i="49"/>
  <c r="A775" i="49"/>
  <c r="A774" i="49"/>
  <c r="A773" i="49"/>
  <c r="A772" i="49"/>
  <c r="A771" i="49"/>
  <c r="A770" i="49"/>
  <c r="A769" i="49"/>
  <c r="A768" i="49"/>
  <c r="A767" i="49"/>
  <c r="A766" i="49"/>
  <c r="A765" i="49"/>
  <c r="A764" i="49"/>
  <c r="A763" i="49"/>
  <c r="A762" i="49"/>
  <c r="A761" i="49"/>
  <c r="A760" i="49"/>
  <c r="A759" i="49"/>
  <c r="A758" i="49"/>
  <c r="A757" i="49"/>
  <c r="A756" i="49"/>
  <c r="A755" i="49"/>
  <c r="A754" i="49"/>
  <c r="A753" i="49"/>
  <c r="A752" i="49"/>
  <c r="A751" i="49"/>
  <c r="A750" i="49"/>
  <c r="A749" i="49"/>
  <c r="A748" i="49"/>
  <c r="A747" i="49"/>
  <c r="A746" i="49"/>
  <c r="A745" i="49"/>
  <c r="A744" i="49"/>
  <c r="A743" i="49"/>
  <c r="A742" i="49"/>
  <c r="A741" i="49"/>
  <c r="A740" i="49"/>
  <c r="A739" i="49"/>
  <c r="A738" i="49"/>
  <c r="A737" i="49"/>
  <c r="A736" i="49"/>
  <c r="A735" i="49"/>
  <c r="A734" i="49"/>
  <c r="A733" i="49"/>
  <c r="A732" i="49"/>
  <c r="A731" i="49"/>
  <c r="A730" i="49"/>
  <c r="A729" i="49"/>
  <c r="A728" i="49"/>
  <c r="A727" i="49"/>
  <c r="A726" i="49"/>
  <c r="A725" i="49"/>
  <c r="A724" i="49"/>
  <c r="A723" i="49"/>
  <c r="A722" i="49"/>
  <c r="A721" i="49"/>
  <c r="A720" i="49"/>
  <c r="A719" i="49"/>
  <c r="A718" i="49"/>
  <c r="A717" i="49"/>
  <c r="A716" i="49"/>
  <c r="A715" i="49"/>
  <c r="A714" i="49"/>
  <c r="A713" i="49"/>
  <c r="A712" i="49"/>
  <c r="A711" i="49"/>
  <c r="A710" i="49"/>
  <c r="A709" i="49"/>
  <c r="A708" i="49"/>
  <c r="A707" i="49"/>
  <c r="A706" i="49"/>
  <c r="A705" i="49"/>
  <c r="A704" i="49"/>
  <c r="A703" i="49"/>
  <c r="A702" i="49"/>
  <c r="A701" i="49"/>
  <c r="A700" i="49"/>
  <c r="A699" i="49"/>
  <c r="A698" i="49"/>
  <c r="A697" i="49"/>
  <c r="A696" i="49"/>
  <c r="A695" i="49"/>
  <c r="A694" i="49"/>
  <c r="A693" i="49"/>
  <c r="A692" i="49"/>
  <c r="A691" i="49"/>
  <c r="A690" i="49"/>
  <c r="A689" i="49"/>
  <c r="A688" i="49"/>
  <c r="A687" i="49"/>
  <c r="A686" i="49"/>
  <c r="A685" i="49"/>
  <c r="A684" i="49"/>
  <c r="A683" i="49"/>
  <c r="A682" i="49"/>
  <c r="A681" i="49"/>
  <c r="A680" i="49"/>
  <c r="A679" i="49"/>
  <c r="A678" i="49"/>
  <c r="A677" i="49"/>
  <c r="A676" i="49"/>
  <c r="A675" i="49"/>
  <c r="A674" i="49"/>
  <c r="A673" i="49"/>
  <c r="A672" i="49"/>
  <c r="A671" i="49"/>
  <c r="A670" i="49"/>
  <c r="A669" i="49"/>
  <c r="A668" i="49"/>
  <c r="A667" i="49"/>
  <c r="A666" i="49"/>
  <c r="A665" i="49"/>
  <c r="A664" i="49"/>
  <c r="A663" i="49"/>
  <c r="A662" i="49"/>
  <c r="A661" i="49"/>
  <c r="A660" i="49"/>
  <c r="A659" i="49"/>
  <c r="A658" i="49"/>
  <c r="A657" i="49"/>
  <c r="A656" i="49"/>
  <c r="A655" i="49"/>
  <c r="A654" i="49"/>
  <c r="A653" i="49"/>
  <c r="A652" i="49"/>
  <c r="A651" i="49"/>
  <c r="A650" i="49"/>
  <c r="A649" i="49"/>
  <c r="A648" i="49"/>
  <c r="A647" i="49"/>
  <c r="A646" i="49"/>
  <c r="A645" i="49"/>
  <c r="A644" i="49"/>
  <c r="A643" i="49"/>
  <c r="A642" i="49"/>
  <c r="A641" i="49"/>
  <c r="A640" i="49"/>
  <c r="A639" i="49"/>
  <c r="A638" i="49"/>
  <c r="A637" i="49"/>
  <c r="A636" i="49"/>
  <c r="A635" i="49"/>
  <c r="A634" i="49"/>
  <c r="A633" i="49"/>
  <c r="A632" i="49"/>
  <c r="A631" i="49"/>
  <c r="A630" i="49"/>
  <c r="A629" i="49"/>
  <c r="A628" i="49"/>
  <c r="A627" i="49"/>
  <c r="A626" i="49"/>
  <c r="A625" i="49"/>
  <c r="A624" i="49"/>
  <c r="A623" i="49"/>
  <c r="A622" i="49"/>
  <c r="A621" i="49"/>
  <c r="A620" i="49"/>
  <c r="A619" i="49"/>
  <c r="A618" i="49"/>
  <c r="A617" i="49"/>
  <c r="A616" i="49"/>
  <c r="A615" i="49"/>
  <c r="A614" i="49"/>
  <c r="A613" i="49"/>
  <c r="A612" i="49"/>
  <c r="A611" i="49"/>
  <c r="A610" i="49"/>
  <c r="A609" i="49"/>
  <c r="A608" i="49"/>
  <c r="A607" i="49"/>
  <c r="A606" i="49"/>
  <c r="A605" i="49"/>
  <c r="A604" i="49"/>
  <c r="A603" i="49"/>
  <c r="A602" i="49"/>
  <c r="A601" i="49"/>
  <c r="A600" i="49"/>
  <c r="A599" i="49"/>
  <c r="A598" i="49"/>
  <c r="A597" i="49"/>
  <c r="A596" i="49"/>
  <c r="A595" i="49"/>
  <c r="A594" i="49"/>
  <c r="A593" i="49"/>
  <c r="A592" i="49"/>
  <c r="A591" i="49"/>
  <c r="A590" i="49"/>
  <c r="A589" i="49"/>
  <c r="A588" i="49"/>
  <c r="A587" i="49"/>
  <c r="A586" i="49"/>
  <c r="A585" i="49"/>
  <c r="A584" i="49"/>
  <c r="A583" i="49"/>
  <c r="A582" i="49"/>
  <c r="A581" i="49"/>
  <c r="A580" i="49"/>
  <c r="A579" i="49"/>
  <c r="A578" i="49"/>
  <c r="A577" i="49"/>
  <c r="A576" i="49"/>
  <c r="A575" i="49"/>
  <c r="A574" i="49"/>
  <c r="A573" i="49"/>
  <c r="A572" i="49"/>
  <c r="A571" i="49"/>
  <c r="A570" i="49"/>
  <c r="A569" i="49"/>
  <c r="A568" i="49"/>
  <c r="A567" i="49"/>
  <c r="A566" i="49"/>
  <c r="A565" i="49"/>
  <c r="A564" i="49"/>
  <c r="A563" i="49"/>
  <c r="A562" i="49"/>
  <c r="A561" i="49"/>
  <c r="A560" i="49"/>
  <c r="A559" i="49"/>
  <c r="A558" i="49"/>
  <c r="A557" i="49"/>
  <c r="A556" i="49"/>
  <c r="A555" i="49"/>
  <c r="A554" i="49"/>
  <c r="A553" i="49"/>
  <c r="A552" i="49"/>
  <c r="A551" i="49"/>
  <c r="A550" i="49"/>
  <c r="A549" i="49"/>
  <c r="A548" i="49"/>
  <c r="A547" i="49"/>
  <c r="A546" i="49"/>
  <c r="A545" i="49"/>
  <c r="A544" i="49"/>
  <c r="A543" i="49"/>
  <c r="A542" i="49"/>
  <c r="A541" i="49"/>
  <c r="A540" i="49"/>
  <c r="A539" i="49"/>
  <c r="A538" i="49"/>
  <c r="A537" i="49"/>
  <c r="A536" i="49"/>
  <c r="A535" i="49"/>
  <c r="A534" i="49"/>
  <c r="A533" i="49"/>
  <c r="A532" i="49"/>
  <c r="A531" i="49"/>
  <c r="A530" i="49"/>
  <c r="A529" i="49"/>
  <c r="A528" i="49"/>
  <c r="A527" i="49"/>
  <c r="A526" i="49"/>
  <c r="A525" i="49"/>
  <c r="A524" i="49"/>
  <c r="A523" i="49"/>
  <c r="A522" i="49"/>
  <c r="A521" i="49"/>
  <c r="A520" i="49"/>
  <c r="A519" i="49"/>
  <c r="A518" i="49"/>
  <c r="A517" i="49"/>
  <c r="A516" i="49"/>
  <c r="A515" i="49"/>
  <c r="A514" i="49"/>
  <c r="A513" i="49"/>
  <c r="A512" i="49"/>
  <c r="A511" i="49"/>
  <c r="A510" i="49"/>
  <c r="A509" i="49"/>
  <c r="A508" i="49"/>
  <c r="A507" i="49"/>
  <c r="A506" i="49"/>
  <c r="A505" i="49"/>
  <c r="A504" i="49"/>
  <c r="A503" i="49"/>
  <c r="A502" i="49"/>
  <c r="A501" i="49"/>
  <c r="A500" i="49"/>
  <c r="A499" i="49"/>
  <c r="A498" i="49"/>
  <c r="A497" i="49"/>
  <c r="A496" i="49"/>
  <c r="A495" i="49"/>
  <c r="A494" i="49"/>
  <c r="A493" i="49"/>
  <c r="A492" i="49"/>
  <c r="A491" i="49"/>
  <c r="A490" i="49"/>
  <c r="A489" i="49"/>
  <c r="A488" i="49"/>
  <c r="A487" i="49"/>
  <c r="A486" i="49"/>
  <c r="A485" i="49"/>
  <c r="A484" i="49"/>
  <c r="A483" i="49"/>
  <c r="A482" i="49"/>
  <c r="A481" i="49"/>
  <c r="A480" i="49"/>
  <c r="A479" i="49"/>
  <c r="A478" i="49"/>
  <c r="A477" i="49"/>
  <c r="A476" i="49"/>
  <c r="A475" i="49"/>
  <c r="A474" i="49"/>
  <c r="A473" i="49"/>
  <c r="A472" i="49"/>
  <c r="A471" i="49"/>
  <c r="A470" i="49"/>
  <c r="A469" i="49"/>
  <c r="A468" i="49"/>
  <c r="A467" i="49"/>
  <c r="A466" i="49"/>
  <c r="A465" i="49"/>
  <c r="A464" i="49"/>
  <c r="A463" i="49"/>
  <c r="A462" i="49"/>
  <c r="A461" i="49"/>
  <c r="A460" i="49"/>
  <c r="A459" i="49"/>
  <c r="A458" i="49"/>
  <c r="A457" i="49"/>
  <c r="A456" i="49"/>
  <c r="A455" i="49"/>
  <c r="A454" i="49"/>
  <c r="A453" i="49"/>
  <c r="A452" i="49"/>
  <c r="A451" i="49"/>
  <c r="A450" i="49"/>
  <c r="A449" i="49"/>
  <c r="A448" i="49"/>
  <c r="A447" i="49"/>
  <c r="A446" i="49"/>
  <c r="A445" i="49"/>
  <c r="A444" i="49"/>
  <c r="A443" i="49"/>
  <c r="A442" i="49"/>
  <c r="A441" i="49"/>
  <c r="A440" i="49"/>
  <c r="A439" i="49"/>
  <c r="A438" i="49"/>
  <c r="A437" i="49"/>
  <c r="A436" i="49"/>
  <c r="A435" i="49"/>
  <c r="A434" i="49"/>
  <c r="A433" i="49"/>
  <c r="A432" i="49"/>
  <c r="A431" i="49"/>
  <c r="A430" i="49"/>
  <c r="A429" i="49"/>
  <c r="A428" i="49"/>
  <c r="A427" i="49"/>
  <c r="A426" i="49"/>
  <c r="A425" i="49"/>
  <c r="A424" i="49"/>
  <c r="A423" i="49"/>
  <c r="A422" i="49"/>
  <c r="A421" i="49"/>
  <c r="A420" i="49"/>
  <c r="A419" i="49"/>
  <c r="A418" i="49"/>
  <c r="A417" i="49"/>
  <c r="A416" i="49"/>
  <c r="A415" i="49"/>
  <c r="A414" i="49"/>
  <c r="A413" i="49"/>
  <c r="A412" i="49"/>
  <c r="A411" i="49"/>
  <c r="A410" i="49"/>
  <c r="A409" i="49"/>
  <c r="A408" i="49"/>
  <c r="A407" i="49"/>
  <c r="A406" i="49"/>
  <c r="A405" i="49"/>
  <c r="A404" i="49"/>
  <c r="A403" i="49"/>
  <c r="A402" i="49"/>
  <c r="A401" i="49"/>
  <c r="A400" i="49"/>
  <c r="A399" i="49"/>
  <c r="A398" i="49"/>
  <c r="A397" i="49"/>
  <c r="A396" i="49"/>
  <c r="A395" i="49"/>
  <c r="A394" i="49"/>
  <c r="A393" i="49"/>
  <c r="A392" i="49"/>
  <c r="A391" i="49"/>
  <c r="A390" i="49"/>
  <c r="A389" i="49"/>
  <c r="A388" i="49"/>
  <c r="A387" i="49"/>
  <c r="A386" i="49"/>
  <c r="A385" i="49"/>
  <c r="A384" i="49"/>
  <c r="A383" i="49"/>
  <c r="A382" i="49"/>
  <c r="A381" i="49"/>
  <c r="A380" i="49"/>
  <c r="A379" i="49"/>
  <c r="A378" i="49"/>
  <c r="A377" i="49"/>
  <c r="A376" i="49"/>
  <c r="A375" i="49"/>
  <c r="A374" i="49"/>
  <c r="A373" i="49"/>
  <c r="A372" i="49"/>
  <c r="A371" i="49"/>
  <c r="A370" i="49"/>
  <c r="A369" i="49"/>
  <c r="A368" i="49"/>
  <c r="A367" i="49"/>
  <c r="A366" i="49"/>
  <c r="A365" i="49"/>
  <c r="A364" i="49"/>
  <c r="A363" i="49"/>
  <c r="A362" i="49"/>
  <c r="A361" i="49"/>
  <c r="A360" i="49"/>
  <c r="A359" i="49"/>
  <c r="A358" i="49"/>
  <c r="A357" i="49"/>
  <c r="A356" i="49"/>
  <c r="A355" i="49"/>
  <c r="A354" i="49"/>
  <c r="A353" i="49"/>
  <c r="A352" i="49"/>
  <c r="A351" i="49"/>
  <c r="A350" i="49"/>
  <c r="A349" i="49"/>
  <c r="A348" i="49"/>
  <c r="A347" i="49"/>
  <c r="A346" i="49"/>
  <c r="A345" i="49"/>
  <c r="A344" i="49"/>
  <c r="A343" i="49"/>
  <c r="A342" i="49"/>
  <c r="A341" i="49"/>
  <c r="A340" i="49"/>
  <c r="A339" i="49"/>
  <c r="A338" i="49"/>
  <c r="A337" i="49"/>
  <c r="A336" i="49"/>
  <c r="A335" i="49"/>
  <c r="A334" i="49"/>
  <c r="A333" i="49"/>
  <c r="A332" i="49"/>
  <c r="A331" i="49"/>
  <c r="A330" i="49"/>
  <c r="A329" i="49"/>
  <c r="A328" i="49"/>
  <c r="A327" i="49"/>
  <c r="A326" i="49"/>
  <c r="A325" i="49"/>
  <c r="A324" i="49"/>
  <c r="A323" i="49"/>
  <c r="A322" i="49"/>
  <c r="A321" i="49"/>
  <c r="A320" i="49"/>
  <c r="A319" i="49"/>
  <c r="A318" i="49"/>
  <c r="A317" i="49"/>
  <c r="A316" i="49"/>
  <c r="A315" i="49"/>
  <c r="A314" i="49"/>
  <c r="A313" i="49"/>
  <c r="A312" i="49"/>
  <c r="A311" i="49"/>
  <c r="A310" i="49"/>
  <c r="A309" i="49"/>
  <c r="A308" i="49"/>
  <c r="A307" i="49"/>
  <c r="A306" i="49"/>
  <c r="A305" i="49"/>
  <c r="A304" i="49"/>
  <c r="A303" i="49"/>
  <c r="A302" i="49"/>
  <c r="A301" i="49"/>
  <c r="A300" i="49"/>
  <c r="A299" i="49"/>
  <c r="A298" i="49"/>
  <c r="A297" i="49"/>
  <c r="A296" i="49"/>
  <c r="A295" i="49"/>
  <c r="A294" i="49"/>
  <c r="A293" i="49"/>
  <c r="A292" i="49"/>
  <c r="A291" i="49"/>
  <c r="A290" i="49"/>
  <c r="A289" i="49"/>
  <c r="A288" i="49"/>
  <c r="A287" i="49"/>
  <c r="A286" i="49"/>
  <c r="A285" i="49"/>
  <c r="A284" i="49"/>
  <c r="A283" i="49"/>
  <c r="A282" i="49"/>
  <c r="A281" i="49"/>
  <c r="A280" i="49"/>
  <c r="A279" i="49"/>
  <c r="A278" i="49"/>
  <c r="A277" i="49"/>
  <c r="A276" i="49"/>
  <c r="A275" i="49"/>
  <c r="A274" i="49"/>
  <c r="A273" i="49"/>
  <c r="A272" i="49"/>
  <c r="A271" i="49"/>
  <c r="A270" i="49"/>
  <c r="A269" i="49"/>
  <c r="A268" i="49"/>
  <c r="A267" i="49"/>
  <c r="A266" i="49"/>
  <c r="A265" i="49"/>
  <c r="A264" i="49"/>
  <c r="A263" i="49"/>
  <c r="A262" i="49"/>
  <c r="A261" i="49"/>
  <c r="A260" i="49"/>
  <c r="A259" i="49"/>
  <c r="A258" i="49"/>
  <c r="A257" i="49"/>
  <c r="A256" i="49"/>
  <c r="A255" i="49"/>
  <c r="A254" i="49"/>
  <c r="A253" i="49"/>
  <c r="A252" i="49"/>
  <c r="A251" i="49"/>
  <c r="A250" i="49"/>
  <c r="A249" i="49"/>
  <c r="A248" i="49"/>
  <c r="A247" i="49"/>
  <c r="A246" i="49"/>
  <c r="A245" i="49"/>
  <c r="A244" i="49"/>
  <c r="A243" i="49"/>
  <c r="A242" i="49"/>
  <c r="A241" i="49"/>
  <c r="A240" i="49"/>
  <c r="A239" i="49"/>
  <c r="A238" i="49"/>
  <c r="A237" i="49"/>
  <c r="A236" i="49"/>
  <c r="A235" i="49"/>
  <c r="A234" i="49"/>
  <c r="A233" i="49"/>
  <c r="A232" i="49"/>
  <c r="A231" i="49"/>
  <c r="A230" i="49"/>
  <c r="A229" i="49"/>
  <c r="A227" i="49"/>
  <c r="A228" i="49"/>
  <c r="A226" i="49"/>
  <c r="A225" i="49"/>
  <c r="A224" i="49"/>
  <c r="A223" i="49"/>
  <c r="A222" i="49"/>
  <c r="A221" i="49"/>
  <c r="A220" i="49"/>
  <c r="A219" i="49"/>
  <c r="A218" i="49"/>
  <c r="A217" i="49"/>
  <c r="A216" i="49"/>
  <c r="A215" i="49"/>
  <c r="A214" i="49"/>
  <c r="A213" i="49"/>
  <c r="A212" i="49"/>
  <c r="A211" i="49"/>
  <c r="A210" i="49"/>
  <c r="A209" i="49"/>
  <c r="A208" i="49"/>
  <c r="A207" i="49"/>
  <c r="A206" i="49"/>
  <c r="A205" i="49"/>
  <c r="A204" i="49"/>
  <c r="A203" i="49"/>
  <c r="A202" i="49"/>
  <c r="A201" i="49"/>
  <c r="A200" i="49"/>
  <c r="A199" i="49"/>
  <c r="A198" i="49"/>
  <c r="A197" i="49"/>
  <c r="A196" i="49"/>
  <c r="A195" i="49"/>
  <c r="A194" i="49"/>
  <c r="A193" i="49"/>
  <c r="A192" i="49"/>
  <c r="A191" i="49"/>
  <c r="A190" i="49"/>
  <c r="A189" i="49"/>
  <c r="A188" i="49"/>
  <c r="A187" i="49"/>
  <c r="A186" i="49"/>
  <c r="A185" i="49"/>
  <c r="A184" i="49"/>
  <c r="A183" i="49"/>
  <c r="A182" i="49"/>
  <c r="A181" i="49"/>
  <c r="A180" i="49"/>
  <c r="A179" i="49"/>
  <c r="A178" i="49"/>
  <c r="A177" i="49"/>
  <c r="A176" i="49"/>
  <c r="A175" i="49"/>
  <c r="A174" i="49"/>
  <c r="A173" i="49"/>
  <c r="A172" i="49"/>
  <c r="A171" i="49"/>
  <c r="A170" i="49"/>
  <c r="A169" i="49"/>
  <c r="A168" i="49"/>
  <c r="A167" i="49"/>
  <c r="A166" i="49"/>
  <c r="A165" i="49"/>
  <c r="A164" i="49"/>
  <c r="A163" i="49"/>
  <c r="A162" i="49"/>
  <c r="A161" i="49"/>
  <c r="A160" i="49"/>
  <c r="A159" i="49"/>
  <c r="A158" i="49"/>
  <c r="A157" i="49"/>
  <c r="A156" i="49"/>
  <c r="A155" i="49"/>
  <c r="A154" i="49"/>
  <c r="A153" i="49"/>
  <c r="A152" i="49"/>
  <c r="A151" i="49"/>
  <c r="A150" i="49"/>
  <c r="A149" i="49"/>
  <c r="A148" i="49"/>
  <c r="A147" i="49"/>
  <c r="A146" i="49"/>
  <c r="A145" i="49"/>
  <c r="A144" i="49"/>
  <c r="A143" i="49"/>
  <c r="A142" i="49"/>
  <c r="A141" i="49"/>
  <c r="A140" i="49"/>
  <c r="A139" i="49"/>
  <c r="A138" i="49"/>
  <c r="A137" i="49"/>
  <c r="A136" i="49"/>
  <c r="A135" i="49"/>
  <c r="A134" i="49"/>
  <c r="A133" i="49"/>
  <c r="A132" i="49"/>
  <c r="A131" i="49"/>
  <c r="A130" i="49"/>
  <c r="A129" i="49"/>
  <c r="A128" i="49"/>
  <c r="A127" i="49"/>
  <c r="A126" i="49"/>
  <c r="A125" i="49"/>
  <c r="A124" i="49"/>
  <c r="A123" i="49"/>
  <c r="A122" i="49"/>
  <c r="A121" i="49"/>
  <c r="A120" i="49"/>
  <c r="A119" i="49"/>
  <c r="A118" i="49"/>
  <c r="A117" i="49"/>
  <c r="A116" i="49"/>
  <c r="A115" i="49"/>
  <c r="A114" i="49"/>
  <c r="A113" i="49"/>
  <c r="A112" i="49"/>
  <c r="A111" i="49"/>
  <c r="A110" i="49"/>
  <c r="A109" i="49"/>
  <c r="A108" i="49"/>
  <c r="A107" i="49"/>
  <c r="A106" i="49"/>
  <c r="A105" i="49"/>
  <c r="A104" i="49"/>
  <c r="A103" i="49"/>
  <c r="A102" i="49"/>
  <c r="A101" i="49"/>
  <c r="A100" i="49"/>
  <c r="A99" i="49"/>
  <c r="A98" i="49"/>
  <c r="A97" i="49"/>
  <c r="A96" i="49"/>
  <c r="A95" i="49"/>
  <c r="A94" i="49"/>
  <c r="A93" i="49"/>
  <c r="A92" i="49"/>
  <c r="A91" i="49"/>
  <c r="A90" i="49"/>
  <c r="A89" i="49"/>
  <c r="A88" i="49"/>
  <c r="A87" i="49"/>
  <c r="A86" i="49"/>
  <c r="A85" i="49"/>
  <c r="A84" i="49"/>
  <c r="A83" i="49"/>
  <c r="A82" i="49"/>
  <c r="A81" i="49"/>
  <c r="A80" i="49"/>
  <c r="A79" i="49"/>
  <c r="A78" i="49"/>
  <c r="A77" i="49"/>
  <c r="A76" i="49"/>
  <c r="A75" i="49"/>
  <c r="A74" i="49"/>
  <c r="A73" i="49"/>
  <c r="A72" i="49"/>
  <c r="A71" i="49"/>
  <c r="A70" i="49"/>
  <c r="A69" i="49"/>
  <c r="A68" i="49"/>
  <c r="A67" i="49"/>
  <c r="A66" i="49"/>
  <c r="A65" i="49"/>
  <c r="A64" i="49"/>
  <c r="A63" i="49"/>
  <c r="A62" i="49"/>
  <c r="A61" i="49"/>
  <c r="A60" i="49"/>
  <c r="A59" i="49"/>
  <c r="A58" i="49"/>
  <c r="A57" i="49"/>
  <c r="A56" i="49"/>
  <c r="A55" i="49"/>
  <c r="A54" i="49"/>
  <c r="A53" i="49"/>
  <c r="A52" i="49"/>
  <c r="A51" i="49"/>
  <c r="A50" i="49"/>
  <c r="A49" i="49"/>
  <c r="A48" i="49"/>
  <c r="A47" i="49"/>
  <c r="A46" i="49"/>
  <c r="A45" i="49"/>
  <c r="A44" i="49"/>
  <c r="A43" i="49"/>
  <c r="A42" i="49"/>
  <c r="A41" i="49"/>
  <c r="A40" i="49"/>
  <c r="A39" i="49"/>
  <c r="A38" i="49"/>
  <c r="A37" i="49"/>
  <c r="A36" i="49"/>
  <c r="A35" i="49"/>
  <c r="A34" i="49"/>
  <c r="A33" i="49"/>
  <c r="A32" i="49"/>
  <c r="A31" i="49"/>
  <c r="A30" i="49"/>
  <c r="A29" i="49"/>
  <c r="A28" i="49"/>
  <c r="A27" i="49"/>
  <c r="A26" i="49"/>
  <c r="A25" i="49"/>
  <c r="A24" i="49"/>
  <c r="A23" i="49"/>
  <c r="A22" i="49"/>
  <c r="A21" i="49"/>
  <c r="A20" i="49"/>
  <c r="A19" i="49"/>
  <c r="A18" i="49"/>
  <c r="A17" i="49"/>
  <c r="A16" i="49"/>
  <c r="A15" i="49"/>
  <c r="A14" i="49"/>
  <c r="A13" i="49"/>
  <c r="A12" i="49"/>
  <c r="A11" i="49"/>
  <c r="A10" i="49"/>
  <c r="A9" i="49"/>
  <c r="A8" i="49"/>
  <c r="A7" i="49"/>
  <c r="A6" i="49"/>
  <c r="A5" i="49"/>
  <c r="A4" i="49"/>
  <c r="A3" i="49"/>
  <c r="A2" i="49"/>
  <c r="AR9" i="1" l="1"/>
  <c r="AQ9" i="1"/>
  <c r="AM9" i="1"/>
  <c r="AL9" i="1"/>
  <c r="AK9" i="1"/>
  <c r="AJ9" i="1"/>
  <c r="B15" i="48"/>
  <c r="D2" i="48"/>
  <c r="B16" i="48" l="1"/>
  <c r="M6" i="30"/>
  <c r="M7" i="30"/>
  <c r="M8" i="30"/>
  <c r="M9" i="30"/>
  <c r="M10" i="30"/>
  <c r="M11" i="30"/>
  <c r="M12" i="30"/>
  <c r="M13" i="30"/>
  <c r="M14" i="30"/>
  <c r="M15" i="30"/>
  <c r="M16" i="30"/>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66" i="30"/>
  <c r="M67" i="30"/>
  <c r="M68" i="30"/>
  <c r="M69" i="30"/>
  <c r="M70" i="30"/>
  <c r="M71" i="30"/>
  <c r="M72" i="30"/>
  <c r="M73" i="30"/>
  <c r="M74" i="30"/>
  <c r="M75" i="30"/>
  <c r="M76" i="30"/>
  <c r="M77" i="30"/>
  <c r="M78" i="30"/>
  <c r="M79" i="30"/>
  <c r="M80" i="30"/>
  <c r="M81" i="30"/>
  <c r="M82" i="30"/>
  <c r="M83" i="30"/>
  <c r="M84" i="30"/>
  <c r="M85" i="30"/>
  <c r="M86" i="30"/>
  <c r="M87" i="30"/>
  <c r="M88" i="30"/>
  <c r="M89" i="30"/>
  <c r="M90" i="30"/>
  <c r="M91" i="30"/>
  <c r="M92" i="30"/>
  <c r="M93" i="30"/>
  <c r="M94" i="30"/>
  <c r="M95" i="30"/>
  <c r="M96" i="30"/>
  <c r="M97" i="30"/>
  <c r="M98" i="30"/>
  <c r="M99" i="30"/>
  <c r="M100" i="30"/>
  <c r="M101" i="30"/>
  <c r="M102" i="30"/>
  <c r="M103" i="30"/>
  <c r="M104" i="30"/>
  <c r="M105" i="30"/>
  <c r="M106" i="30"/>
  <c r="M107" i="30"/>
  <c r="M108" i="30"/>
  <c r="M109" i="30"/>
  <c r="M110" i="30"/>
  <c r="M111" i="30"/>
  <c r="M112" i="30"/>
  <c r="M113" i="30"/>
  <c r="M114" i="30"/>
  <c r="M115" i="30"/>
  <c r="M116" i="30"/>
  <c r="M117" i="30"/>
  <c r="M118" i="30"/>
  <c r="M119" i="30"/>
  <c r="M120" i="30"/>
  <c r="M121" i="30"/>
  <c r="M122" i="30"/>
  <c r="M123" i="30"/>
  <c r="M124" i="30"/>
  <c r="M125" i="30"/>
  <c r="M126" i="30"/>
  <c r="M127" i="30"/>
  <c r="M128" i="30"/>
  <c r="M129" i="30"/>
  <c r="M130" i="30"/>
  <c r="M131" i="30"/>
  <c r="M132" i="30"/>
  <c r="M133" i="30"/>
  <c r="M134" i="30"/>
  <c r="M135" i="30"/>
  <c r="M136" i="30"/>
  <c r="M137" i="30"/>
  <c r="M138" i="30"/>
  <c r="M139" i="30"/>
  <c r="M140" i="30"/>
  <c r="M141" i="30"/>
  <c r="M142" i="30"/>
  <c r="M143" i="30"/>
  <c r="M144" i="30"/>
  <c r="M145" i="30"/>
  <c r="M146" i="30"/>
  <c r="M147" i="30"/>
  <c r="M148" i="30"/>
  <c r="M149" i="30"/>
  <c r="M150" i="30"/>
  <c r="M151" i="30"/>
  <c r="M152" i="30"/>
  <c r="M153" i="30"/>
  <c r="M154" i="30"/>
  <c r="M155" i="30"/>
  <c r="M5" i="30"/>
  <c r="S53" i="23"/>
  <c r="N53" i="23" s="1"/>
  <c r="S51" i="23"/>
  <c r="N51" i="23" s="1"/>
  <c r="T28" i="23"/>
  <c r="S28" i="23"/>
  <c r="T27" i="23"/>
  <c r="S27" i="23"/>
  <c r="B17" i="48" l="1"/>
  <c r="N27" i="23"/>
  <c r="N28" i="23"/>
  <c r="B18" i="48" l="1"/>
  <c r="B2" i="31"/>
  <c r="BN9" i="1"/>
  <c r="BM9" i="1"/>
  <c r="BL9" i="1"/>
  <c r="BK9" i="1"/>
  <c r="BJ9" i="1"/>
  <c r="BI9" i="1"/>
  <c r="BH9" i="1"/>
  <c r="B19" i="48" l="1"/>
  <c r="J24" i="26"/>
  <c r="J25" i="26"/>
  <c r="J23" i="26"/>
  <c r="B20" i="48" l="1"/>
  <c r="L174" i="2"/>
  <c r="B21" i="48" l="1"/>
  <c r="AE9" i="1"/>
  <c r="AD9" i="1"/>
  <c r="AC9" i="1"/>
  <c r="AB9" i="1"/>
  <c r="AA9" i="1"/>
  <c r="Z9" i="1"/>
  <c r="Y9" i="1"/>
  <c r="X9" i="1"/>
  <c r="W9" i="1"/>
  <c r="V9" i="1"/>
  <c r="U9" i="1"/>
  <c r="T9" i="1"/>
  <c r="B22" i="48" l="1"/>
  <c r="S9" i="1"/>
  <c r="B23" i="48" l="1"/>
  <c r="H9" i="1"/>
  <c r="I9" i="1"/>
  <c r="B24" i="48" l="1"/>
  <c r="I174" i="2"/>
  <c r="E174" i="2"/>
  <c r="B25" i="48" l="1"/>
  <c r="L167" i="2"/>
  <c r="L169" i="2"/>
  <c r="L171" i="2"/>
  <c r="L173" i="2"/>
  <c r="B190" i="2"/>
  <c r="B187" i="2"/>
  <c r="B26" i="48" l="1"/>
  <c r="R17" i="29"/>
  <c r="Q17" i="29"/>
  <c r="P17" i="29"/>
  <c r="R16" i="29"/>
  <c r="Q16" i="29"/>
  <c r="P16" i="29"/>
  <c r="R15" i="29"/>
  <c r="Q15" i="29"/>
  <c r="P15" i="29"/>
  <c r="B27" i="48" l="1"/>
  <c r="M17" i="29"/>
  <c r="M16" i="29"/>
  <c r="M15" i="29"/>
  <c r="B28" i="48" l="1"/>
  <c r="B2" i="29"/>
  <c r="R14" i="29"/>
  <c r="Q14" i="29"/>
  <c r="P14" i="29"/>
  <c r="B29" i="48" l="1"/>
  <c r="M14" i="29"/>
  <c r="P19" i="29"/>
  <c r="Q19" i="29"/>
  <c r="B30" i="48" l="1"/>
  <c r="R19" i="29"/>
  <c r="L187" i="2" s="1"/>
  <c r="B31" i="48" l="1"/>
  <c r="BG9" i="1"/>
  <c r="BF9" i="1"/>
  <c r="BE9" i="1"/>
  <c r="BD9" i="1"/>
  <c r="BC9" i="1"/>
  <c r="BB9" i="1"/>
  <c r="BA9" i="1"/>
  <c r="AZ9" i="1"/>
  <c r="AY9" i="1"/>
  <c r="AX9" i="1"/>
  <c r="AW9" i="1"/>
  <c r="AV9" i="1"/>
  <c r="AU9" i="1"/>
  <c r="AT9" i="1"/>
  <c r="AS9" i="1"/>
  <c r="AP9" i="1"/>
  <c r="AO9" i="1"/>
  <c r="AN9" i="1"/>
  <c r="AI9" i="1"/>
  <c r="AH9" i="1"/>
  <c r="AG9" i="1"/>
  <c r="AF9" i="1"/>
  <c r="B32" i="48" l="1"/>
  <c r="R9" i="1"/>
  <c r="Q9" i="1"/>
  <c r="P9" i="1"/>
  <c r="O9" i="1"/>
  <c r="N9" i="1"/>
  <c r="M9" i="1"/>
  <c r="L9" i="1"/>
  <c r="B33" i="48" l="1"/>
  <c r="B189" i="2"/>
  <c r="B188" i="2"/>
  <c r="B186" i="2"/>
  <c r="B185" i="2"/>
  <c r="B34" i="48" l="1"/>
  <c r="I177" i="2"/>
  <c r="I176" i="2"/>
  <c r="I173" i="2"/>
  <c r="B35" i="48" l="1"/>
  <c r="F25" i="26"/>
  <c r="F23" i="26"/>
  <c r="N25" i="26"/>
  <c r="M25" i="26"/>
  <c r="N24" i="26"/>
  <c r="N23" i="26"/>
  <c r="M23" i="26"/>
  <c r="B36" i="48" l="1"/>
  <c r="M24" i="26"/>
  <c r="F24" i="26"/>
  <c r="B37" i="48" l="1"/>
  <c r="B2" i="26"/>
  <c r="B38" i="48" l="1"/>
  <c r="B2" i="24"/>
  <c r="N26" i="24"/>
  <c r="M26" i="24"/>
  <c r="N25" i="24"/>
  <c r="M25" i="24"/>
  <c r="N22" i="24"/>
  <c r="M22" i="24"/>
  <c r="N21" i="24"/>
  <c r="M21" i="24"/>
  <c r="N14" i="24"/>
  <c r="M14" i="24"/>
  <c r="N13" i="24"/>
  <c r="M13" i="24"/>
  <c r="N12" i="24"/>
  <c r="M12" i="24"/>
  <c r="C2" i="23"/>
  <c r="S56" i="23"/>
  <c r="N56" i="23" s="1"/>
  <c r="S45" i="23"/>
  <c r="N45" i="23" s="1"/>
  <c r="S43" i="23"/>
  <c r="N43" i="23" s="1"/>
  <c r="S35" i="23"/>
  <c r="N35" i="23" s="1"/>
  <c r="T17" i="23"/>
  <c r="S17" i="23"/>
  <c r="T16" i="23"/>
  <c r="S16" i="23"/>
  <c r="B39" i="48" l="1"/>
  <c r="H25" i="24"/>
  <c r="H26" i="24"/>
  <c r="H22" i="24"/>
  <c r="H21" i="24"/>
  <c r="H14" i="24"/>
  <c r="H13" i="24"/>
  <c r="H12" i="24"/>
  <c r="N17" i="23"/>
  <c r="N16" i="23"/>
  <c r="S5" i="23"/>
  <c r="N8" i="24"/>
  <c r="N9" i="24"/>
  <c r="S4" i="23"/>
  <c r="B40" i="48" l="1"/>
  <c r="S3" i="23"/>
  <c r="L188" i="2" s="1"/>
  <c r="N7" i="24"/>
  <c r="L189" i="2" s="1"/>
  <c r="B41" i="48" l="1"/>
  <c r="C189" i="2"/>
  <c r="C188" i="2"/>
  <c r="B2" i="21"/>
  <c r="K12" i="21"/>
  <c r="J12" i="21"/>
  <c r="K11" i="21"/>
  <c r="J11" i="21"/>
  <c r="K10" i="21"/>
  <c r="J10" i="21"/>
  <c r="K9" i="21"/>
  <c r="J9" i="21"/>
  <c r="B42" i="48" l="1"/>
  <c r="G9" i="21"/>
  <c r="G11" i="21"/>
  <c r="G12" i="21"/>
  <c r="G10" i="21"/>
  <c r="K14" i="21"/>
  <c r="J14" i="21"/>
  <c r="B43" i="48" l="1"/>
  <c r="L14" i="21"/>
  <c r="L186" i="2" s="1"/>
  <c r="B44" i="48" l="1"/>
  <c r="C186" i="2"/>
  <c r="B45" i="48" l="1"/>
  <c r="L165" i="2"/>
  <c r="B46" i="48" l="1"/>
  <c r="L162" i="2"/>
  <c r="L161" i="2"/>
  <c r="I171" i="2"/>
  <c r="I169" i="2"/>
  <c r="I167" i="2"/>
  <c r="I165" i="2"/>
  <c r="B47" i="48" l="1"/>
  <c r="K9" i="1"/>
  <c r="J9" i="1"/>
  <c r="B48" i="48" l="1"/>
  <c r="G9" i="1"/>
  <c r="F9" i="1"/>
  <c r="B49" i="48" l="1"/>
  <c r="L160" i="2"/>
  <c r="L185" i="2" s="1"/>
  <c r="B50" i="48" l="1"/>
  <c r="C187" i="2"/>
  <c r="B51" i="48" l="1"/>
  <c r="BO9" i="1"/>
  <c r="B52" i="48" l="1"/>
  <c r="D9" i="1"/>
  <c r="F5" i="48" s="1"/>
  <c r="E9" i="1"/>
  <c r="F29" i="48" l="1"/>
  <c r="F52" i="48"/>
  <c r="F36" i="48"/>
  <c r="F26" i="48"/>
  <c r="F51" i="48"/>
  <c r="F43" i="48"/>
  <c r="F35" i="48"/>
  <c r="F27" i="48"/>
  <c r="F19" i="48"/>
  <c r="F50" i="48"/>
  <c r="F18" i="48"/>
  <c r="F49" i="48"/>
  <c r="F41" i="48"/>
  <c r="F33" i="48"/>
  <c r="F25" i="48"/>
  <c r="F17" i="48"/>
  <c r="F47" i="48"/>
  <c r="F31" i="48"/>
  <c r="F15" i="48"/>
  <c r="F46" i="48"/>
  <c r="F30" i="48"/>
  <c r="F14" i="48"/>
  <c r="F37" i="48"/>
  <c r="F21" i="48"/>
  <c r="F44" i="48"/>
  <c r="F20" i="48"/>
  <c r="F42" i="48"/>
  <c r="F48" i="48"/>
  <c r="F40" i="48"/>
  <c r="F32" i="48"/>
  <c r="F24" i="48"/>
  <c r="F16" i="48"/>
  <c r="F39" i="48"/>
  <c r="F23" i="48"/>
  <c r="F38" i="48"/>
  <c r="F22" i="48"/>
  <c r="F45" i="48"/>
  <c r="F28" i="48"/>
  <c r="F34" i="48"/>
  <c r="E14" i="48"/>
  <c r="G14" i="48"/>
  <c r="D14" i="48"/>
  <c r="E15" i="48"/>
  <c r="D15" i="48"/>
  <c r="G15" i="48"/>
  <c r="G16" i="48"/>
  <c r="D16" i="48"/>
  <c r="E16" i="48"/>
  <c r="D17" i="48"/>
  <c r="E17" i="48"/>
  <c r="G17" i="48"/>
  <c r="G18" i="48"/>
  <c r="E18" i="48"/>
  <c r="D18" i="48"/>
  <c r="G19" i="48"/>
  <c r="E19" i="48"/>
  <c r="D19" i="48"/>
  <c r="G20" i="48"/>
  <c r="E20" i="48"/>
  <c r="D20" i="48"/>
  <c r="E21" i="48"/>
  <c r="G21" i="48"/>
  <c r="D21" i="48"/>
  <c r="G22" i="48"/>
  <c r="D22" i="48"/>
  <c r="E22" i="48"/>
  <c r="E23" i="48"/>
  <c r="G23" i="48"/>
  <c r="D23" i="48"/>
  <c r="G24" i="48"/>
  <c r="E24" i="48"/>
  <c r="D24" i="48"/>
  <c r="D25" i="48"/>
  <c r="G25" i="48"/>
  <c r="E25" i="48"/>
  <c r="G26" i="48"/>
  <c r="D26" i="48"/>
  <c r="E26" i="48"/>
  <c r="D27" i="48"/>
  <c r="E27" i="48"/>
  <c r="G27" i="48"/>
  <c r="G28" i="48"/>
  <c r="D28" i="48"/>
  <c r="E28" i="48"/>
  <c r="E29" i="48"/>
  <c r="G29" i="48"/>
  <c r="D29" i="48"/>
  <c r="G30" i="48"/>
  <c r="E30" i="48"/>
  <c r="D30" i="48"/>
  <c r="D31" i="48"/>
  <c r="G31" i="48"/>
  <c r="E31" i="48"/>
  <c r="G32" i="48"/>
  <c r="E32" i="48"/>
  <c r="D32" i="48"/>
  <c r="G33" i="48"/>
  <c r="D33" i="48"/>
  <c r="E33" i="48"/>
  <c r="G34" i="48"/>
  <c r="D34" i="48"/>
  <c r="E34" i="48"/>
  <c r="D35" i="48"/>
  <c r="G35" i="48"/>
  <c r="E35" i="48"/>
  <c r="G36" i="48"/>
  <c r="E36" i="48"/>
  <c r="D36" i="48"/>
  <c r="E37" i="48"/>
  <c r="G37" i="48"/>
  <c r="D37" i="48"/>
  <c r="E38" i="48"/>
  <c r="G38" i="48"/>
  <c r="D38" i="48"/>
  <c r="J38" i="48" s="1"/>
  <c r="D39" i="48"/>
  <c r="J39" i="48" s="1"/>
  <c r="G39" i="48"/>
  <c r="E39" i="48"/>
  <c r="G40" i="48"/>
  <c r="E40" i="48"/>
  <c r="D40" i="48"/>
  <c r="J40" i="48" s="1"/>
  <c r="D41" i="48"/>
  <c r="J41" i="48" s="1"/>
  <c r="E41" i="48"/>
  <c r="G41" i="48"/>
  <c r="G42" i="48"/>
  <c r="E42" i="48"/>
  <c r="D42" i="48"/>
  <c r="J42" i="48" s="1"/>
  <c r="D43" i="48"/>
  <c r="J43" i="48" s="1"/>
  <c r="E43" i="48"/>
  <c r="G43" i="48"/>
  <c r="G44" i="48"/>
  <c r="E44" i="48"/>
  <c r="D44" i="48"/>
  <c r="J44" i="48" s="1"/>
  <c r="D45" i="48"/>
  <c r="J45" i="48" s="1"/>
  <c r="G45" i="48"/>
  <c r="E45" i="48"/>
  <c r="G46" i="48"/>
  <c r="D46" i="48"/>
  <c r="J46" i="48" s="1"/>
  <c r="E46" i="48"/>
  <c r="E47" i="48"/>
  <c r="D47" i="48"/>
  <c r="J47" i="48" s="1"/>
  <c r="G47" i="48"/>
  <c r="D48" i="48"/>
  <c r="J48" i="48" s="1"/>
  <c r="G48" i="48"/>
  <c r="E48" i="48"/>
  <c r="D49" i="48"/>
  <c r="J49" i="48" s="1"/>
  <c r="E49" i="48"/>
  <c r="G49" i="48"/>
  <c r="G50" i="48"/>
  <c r="E50" i="48"/>
  <c r="D50" i="48"/>
  <c r="J50" i="48" s="1"/>
  <c r="D51" i="48"/>
  <c r="J51" i="48" s="1"/>
  <c r="G52" i="48"/>
  <c r="B53" i="48"/>
  <c r="F53" i="48" s="1"/>
  <c r="E52" i="48"/>
  <c r="D52" i="48"/>
  <c r="J52" i="48" s="1"/>
  <c r="E51" i="48"/>
  <c r="G51" i="48"/>
  <c r="I5" i="48"/>
  <c r="C5" i="26"/>
  <c r="D5" i="29"/>
  <c r="C6" i="24"/>
  <c r="E5" i="23"/>
  <c r="C5" i="21"/>
  <c r="C9" i="1"/>
  <c r="D27" i="23" s="1"/>
  <c r="J31" i="48" l="1"/>
  <c r="J36" i="48"/>
  <c r="C16" i="48"/>
  <c r="J16" i="48" s="1"/>
  <c r="C48" i="48"/>
  <c r="C34" i="48"/>
  <c r="J34" i="48" s="1"/>
  <c r="C28" i="48"/>
  <c r="J28" i="48" s="1"/>
  <c r="C26" i="48"/>
  <c r="J26" i="48" s="1"/>
  <c r="C22" i="48"/>
  <c r="J22" i="48" s="1"/>
  <c r="C46" i="48"/>
  <c r="C49" i="48"/>
  <c r="C19" i="48"/>
  <c r="J19" i="48" s="1"/>
  <c r="C39" i="48"/>
  <c r="C23" i="48"/>
  <c r="J23" i="48" s="1"/>
  <c r="C14" i="48"/>
  <c r="J14" i="48" s="1"/>
  <c r="C52" i="48"/>
  <c r="C45" i="48"/>
  <c r="C33" i="48"/>
  <c r="J33" i="48" s="1"/>
  <c r="C36" i="48"/>
  <c r="C15" i="48"/>
  <c r="J15" i="48" s="1"/>
  <c r="C27" i="48"/>
  <c r="J27" i="48" s="1"/>
  <c r="C40" i="48"/>
  <c r="C32" i="48"/>
  <c r="J32" i="48" s="1"/>
  <c r="C30" i="48"/>
  <c r="J30" i="48" s="1"/>
  <c r="C24" i="48"/>
  <c r="J24" i="48" s="1"/>
  <c r="C20" i="48"/>
  <c r="J20" i="48" s="1"/>
  <c r="C47" i="48"/>
  <c r="C51" i="48"/>
  <c r="C50" i="48"/>
  <c r="C44" i="48"/>
  <c r="C42" i="48"/>
  <c r="C18" i="48"/>
  <c r="J18" i="48" s="1"/>
  <c r="C38" i="48"/>
  <c r="C35" i="48"/>
  <c r="J35" i="48" s="1"/>
  <c r="C31" i="48"/>
  <c r="C25" i="48"/>
  <c r="J25" i="48" s="1"/>
  <c r="C43" i="48"/>
  <c r="C41" i="48"/>
  <c r="C37" i="48"/>
  <c r="J37" i="48" s="1"/>
  <c r="C29" i="48"/>
  <c r="J29" i="48" s="1"/>
  <c r="C21" i="48"/>
  <c r="J21" i="48" s="1"/>
  <c r="C17" i="48"/>
  <c r="J17" i="48" s="1"/>
  <c r="D53" i="48"/>
  <c r="J53" i="48" s="1"/>
  <c r="B54" i="48"/>
  <c r="F54" i="48" s="1"/>
  <c r="E53" i="48"/>
  <c r="G53" i="48"/>
  <c r="D28" i="23"/>
  <c r="J29" i="23" s="1"/>
  <c r="D49" i="23"/>
  <c r="D16" i="23"/>
  <c r="C25" i="26"/>
  <c r="C24" i="26"/>
  <c r="C23" i="26"/>
  <c r="D17" i="29"/>
  <c r="D16" i="29"/>
  <c r="D15" i="29"/>
  <c r="D14" i="29"/>
  <c r="D41" i="23"/>
  <c r="D17" i="23"/>
  <c r="D13" i="23"/>
  <c r="D12" i="23"/>
  <c r="D11" i="23"/>
  <c r="O25" i="26"/>
  <c r="O24" i="26"/>
  <c r="O23" i="26"/>
  <c r="C53" i="48" l="1"/>
  <c r="B55" i="48"/>
  <c r="F55" i="48" s="1"/>
  <c r="G54" i="48"/>
  <c r="E54" i="48"/>
  <c r="D54" i="48"/>
  <c r="J54" i="48" s="1"/>
  <c r="E29" i="23"/>
  <c r="J18" i="23"/>
  <c r="E18" i="23"/>
  <c r="O26" i="26"/>
  <c r="M26" i="26" s="1"/>
  <c r="J26" i="26" s="1"/>
  <c r="C54" i="48" l="1"/>
  <c r="B56" i="48"/>
  <c r="F56" i="48" s="1"/>
  <c r="D55" i="48"/>
  <c r="J55" i="48" s="1"/>
  <c r="G55" i="48"/>
  <c r="E55" i="48"/>
  <c r="G26" i="26"/>
  <c r="M5" i="26"/>
  <c r="M4" i="26"/>
  <c r="C55" i="48" l="1"/>
  <c r="B57" i="48"/>
  <c r="F57" i="48" s="1"/>
  <c r="G56" i="48"/>
  <c r="E56" i="48"/>
  <c r="D56" i="48"/>
  <c r="J56" i="48" s="1"/>
  <c r="E14" i="23"/>
  <c r="M3" i="26"/>
  <c r="L190" i="2" s="1"/>
  <c r="C190" i="2" s="1"/>
  <c r="C185" i="2"/>
  <c r="C56" i="48" l="1"/>
  <c r="B58" i="48"/>
  <c r="F58" i="48" s="1"/>
  <c r="D57" i="48"/>
  <c r="J57" i="48" s="1"/>
  <c r="G57" i="48"/>
  <c r="E57" i="48"/>
  <c r="D21" i="23"/>
  <c r="D32" i="23" s="1"/>
  <c r="E32" i="23"/>
  <c r="L193" i="2"/>
  <c r="B182" i="2" s="1"/>
  <c r="E21" i="23"/>
  <c r="C57" i="48" l="1"/>
  <c r="B59" i="48"/>
  <c r="F59" i="48" s="1"/>
  <c r="G58" i="48"/>
  <c r="E58" i="48"/>
  <c r="D58" i="48"/>
  <c r="J58" i="48" s="1"/>
  <c r="C58" i="48" l="1"/>
  <c r="B60" i="48"/>
  <c r="F60" i="48" s="1"/>
  <c r="D59" i="48"/>
  <c r="J59" i="48" s="1"/>
  <c r="E59" i="48"/>
  <c r="G59" i="48"/>
  <c r="C59" i="48" l="1"/>
  <c r="B61" i="48"/>
  <c r="F61" i="48" s="1"/>
  <c r="G60" i="48"/>
  <c r="E60" i="48"/>
  <c r="D60" i="48"/>
  <c r="J60" i="48" s="1"/>
  <c r="C60" i="48" l="1"/>
  <c r="B62" i="48"/>
  <c r="F62" i="48" s="1"/>
  <c r="D61" i="48"/>
  <c r="J61" i="48" s="1"/>
  <c r="G61" i="48"/>
  <c r="E61" i="48"/>
  <c r="C61" i="48" l="1"/>
  <c r="B63" i="48"/>
  <c r="F63" i="48" s="1"/>
  <c r="G62" i="48"/>
  <c r="E62" i="48"/>
  <c r="D62" i="48"/>
  <c r="J62" i="48" s="1"/>
  <c r="C62" i="48" l="1"/>
  <c r="B64" i="48"/>
  <c r="F64" i="48" s="1"/>
  <c r="D63" i="48"/>
  <c r="J63" i="48" s="1"/>
  <c r="G63" i="48"/>
  <c r="E63" i="48"/>
  <c r="C63" i="48" l="1"/>
  <c r="B65" i="48"/>
  <c r="F65" i="48" s="1"/>
  <c r="G64" i="48"/>
  <c r="E64" i="48"/>
  <c r="D64" i="48"/>
  <c r="J64" i="48" s="1"/>
  <c r="C64" i="48" l="1"/>
  <c r="B66" i="48"/>
  <c r="F66" i="48" s="1"/>
  <c r="D65" i="48"/>
  <c r="J65" i="48" s="1"/>
  <c r="E65" i="48"/>
  <c r="G65" i="48"/>
  <c r="C65" i="48" l="1"/>
  <c r="B67" i="48"/>
  <c r="F67" i="48" s="1"/>
  <c r="G66" i="48"/>
  <c r="E66" i="48"/>
  <c r="D66" i="48"/>
  <c r="J66" i="48" s="1"/>
  <c r="C66" i="48" l="1"/>
  <c r="B68" i="48"/>
  <c r="F68" i="48" s="1"/>
  <c r="D67" i="48"/>
  <c r="J67" i="48" s="1"/>
  <c r="G67" i="48"/>
  <c r="E67" i="48"/>
  <c r="C67" i="48" l="1"/>
  <c r="B69" i="48"/>
  <c r="F69" i="48" s="1"/>
  <c r="G68" i="48"/>
  <c r="E68" i="48"/>
  <c r="D68" i="48"/>
  <c r="J68" i="48" s="1"/>
  <c r="C68" i="48" l="1"/>
  <c r="B70" i="48"/>
  <c r="F70" i="48" s="1"/>
  <c r="D69" i="48"/>
  <c r="J69" i="48" s="1"/>
  <c r="E69" i="48"/>
  <c r="G69" i="48"/>
  <c r="C69" i="48" l="1"/>
  <c r="B71" i="48"/>
  <c r="F71" i="48" s="1"/>
  <c r="G70" i="48"/>
  <c r="E70" i="48"/>
  <c r="D70" i="48"/>
  <c r="J70" i="48" s="1"/>
  <c r="C70" i="48" l="1"/>
  <c r="B72" i="48"/>
  <c r="F72" i="48" s="1"/>
  <c r="D71" i="48"/>
  <c r="J71" i="48" s="1"/>
  <c r="G71" i="48"/>
  <c r="E71" i="48"/>
  <c r="C71" i="48" l="1"/>
  <c r="B73" i="48"/>
  <c r="F73" i="48" s="1"/>
  <c r="G72" i="48"/>
  <c r="E72" i="48"/>
  <c r="D72" i="48"/>
  <c r="J72" i="48" s="1"/>
  <c r="C72" i="48" l="1"/>
  <c r="B74" i="48"/>
  <c r="F74" i="48" s="1"/>
  <c r="G73" i="48"/>
  <c r="E73" i="48"/>
  <c r="D73" i="48"/>
  <c r="J73" i="48" s="1"/>
  <c r="C73" i="48" l="1"/>
  <c r="B75" i="48"/>
  <c r="F75" i="48" s="1"/>
  <c r="G74" i="48"/>
  <c r="E74" i="48"/>
  <c r="D74" i="48"/>
  <c r="J74" i="48" s="1"/>
  <c r="C74" i="48" l="1"/>
  <c r="B76" i="48"/>
  <c r="F76" i="48" s="1"/>
  <c r="D75" i="48"/>
  <c r="J75" i="48" s="1"/>
  <c r="E75" i="48"/>
  <c r="G75" i="48"/>
  <c r="C75" i="48" l="1"/>
  <c r="B77" i="48"/>
  <c r="F77" i="48" s="1"/>
  <c r="G76" i="48"/>
  <c r="E76" i="48"/>
  <c r="D76" i="48"/>
  <c r="J76" i="48" s="1"/>
  <c r="C76" i="48" l="1"/>
  <c r="B78" i="48"/>
  <c r="F78" i="48" s="1"/>
  <c r="G77" i="48"/>
  <c r="E77" i="48"/>
  <c r="D77" i="48"/>
  <c r="J77" i="48" s="1"/>
  <c r="C77" i="48" l="1"/>
  <c r="B79" i="48"/>
  <c r="F79" i="48" s="1"/>
  <c r="G78" i="48"/>
  <c r="E78" i="48"/>
  <c r="D78" i="48"/>
  <c r="J78" i="48" s="1"/>
  <c r="C78" i="48" l="1"/>
  <c r="B80" i="48"/>
  <c r="F80" i="48" s="1"/>
  <c r="D79" i="48"/>
  <c r="J79" i="48" s="1"/>
  <c r="G79" i="48"/>
  <c r="E79" i="48"/>
  <c r="C79" i="48" l="1"/>
  <c r="B81" i="48"/>
  <c r="F81" i="48" s="1"/>
  <c r="G80" i="48"/>
  <c r="E80" i="48"/>
  <c r="D80" i="48"/>
  <c r="J80" i="48" s="1"/>
  <c r="C80" i="48" l="1"/>
  <c r="B82" i="48"/>
  <c r="F82" i="48" s="1"/>
  <c r="D81" i="48"/>
  <c r="J81" i="48" s="1"/>
  <c r="E81" i="48"/>
  <c r="G81" i="48"/>
  <c r="C81" i="48" l="1"/>
  <c r="B83" i="48"/>
  <c r="F83" i="48" s="1"/>
  <c r="G82" i="48"/>
  <c r="E82" i="48"/>
  <c r="D82" i="48"/>
  <c r="J82" i="48" s="1"/>
  <c r="C82" i="48" l="1"/>
  <c r="B84" i="48"/>
  <c r="F84" i="48" s="1"/>
  <c r="D83" i="48"/>
  <c r="J83" i="48" s="1"/>
  <c r="G83" i="48"/>
  <c r="E83" i="48"/>
  <c r="C83" i="48" l="1"/>
  <c r="B85" i="48"/>
  <c r="F85" i="48" s="1"/>
  <c r="G84" i="48"/>
  <c r="E84" i="48"/>
  <c r="D84" i="48"/>
  <c r="J84" i="48" s="1"/>
  <c r="C84" i="48" l="1"/>
  <c r="B86" i="48"/>
  <c r="F86" i="48" s="1"/>
  <c r="D85" i="48"/>
  <c r="J85" i="48" s="1"/>
  <c r="E85" i="48"/>
  <c r="G85" i="48"/>
  <c r="C85" i="48" l="1"/>
  <c r="B87" i="48"/>
  <c r="F87" i="48" s="1"/>
  <c r="G86" i="48"/>
  <c r="E86" i="48"/>
  <c r="D86" i="48"/>
  <c r="J86" i="48" s="1"/>
  <c r="C86" i="48" l="1"/>
  <c r="B88" i="48"/>
  <c r="F88" i="48" s="1"/>
  <c r="D87" i="48"/>
  <c r="J87" i="48" s="1"/>
  <c r="G87" i="48"/>
  <c r="E87" i="48"/>
  <c r="C87" i="48" l="1"/>
  <c r="B89" i="48"/>
  <c r="F89" i="48" s="1"/>
  <c r="G88" i="48"/>
  <c r="E88" i="48"/>
  <c r="D88" i="48"/>
  <c r="J88" i="48" s="1"/>
  <c r="C88" i="48" l="1"/>
  <c r="B90" i="48"/>
  <c r="F90" i="48" s="1"/>
  <c r="D89" i="48"/>
  <c r="J89" i="48" s="1"/>
  <c r="E89" i="48"/>
  <c r="G89" i="48"/>
  <c r="C89" i="48" l="1"/>
  <c r="B91" i="48"/>
  <c r="F91" i="48" s="1"/>
  <c r="G90" i="48"/>
  <c r="E90" i="48"/>
  <c r="D90" i="48"/>
  <c r="J90" i="48" s="1"/>
  <c r="C90" i="48" l="1"/>
  <c r="B92" i="48"/>
  <c r="F92" i="48" s="1"/>
  <c r="D91" i="48"/>
  <c r="J91" i="48" s="1"/>
  <c r="G91" i="48"/>
  <c r="E91" i="48"/>
  <c r="C91" i="48" l="1"/>
  <c r="B93" i="48"/>
  <c r="F93" i="48" s="1"/>
  <c r="G92" i="48"/>
  <c r="E92" i="48"/>
  <c r="D92" i="48"/>
  <c r="J92" i="48" s="1"/>
  <c r="C92" i="48" l="1"/>
  <c r="B96" i="48"/>
  <c r="D93" i="48"/>
  <c r="J93" i="48" s="1"/>
  <c r="E93" i="48"/>
  <c r="G93" i="48"/>
  <c r="E120" i="48" s="1"/>
  <c r="C93" i="48" l="1"/>
  <c r="B97" i="48"/>
  <c r="F96" i="48"/>
  <c r="C96" i="48" l="1"/>
  <c r="J96" i="48" s="1"/>
  <c r="B98" i="48"/>
  <c r="C97" i="48" l="1"/>
  <c r="J97" i="48" s="1"/>
  <c r="B99" i="48"/>
  <c r="C98" i="48" l="1"/>
  <c r="J98" i="48" s="1"/>
  <c r="B100" i="48"/>
  <c r="C99" i="48" l="1"/>
  <c r="J99" i="48" s="1"/>
  <c r="B101" i="48"/>
  <c r="C100" i="48" l="1"/>
  <c r="J100" i="48" s="1"/>
  <c r="B102" i="48"/>
  <c r="D101" i="48"/>
  <c r="J101" i="48" s="1"/>
  <c r="E101" i="48"/>
  <c r="G101" i="48"/>
  <c r="F101" i="48"/>
  <c r="C101" i="48" l="1"/>
  <c r="B103" i="48"/>
  <c r="G102" i="48"/>
  <c r="F102" i="48"/>
  <c r="E102" i="48"/>
  <c r="D102" i="48"/>
  <c r="J102" i="48" s="1"/>
  <c r="C102" i="48" l="1"/>
  <c r="D103" i="48"/>
  <c r="J103" i="48" s="1"/>
  <c r="G103" i="48"/>
  <c r="E103" i="48"/>
  <c r="F103" i="48"/>
  <c r="B104" i="48"/>
  <c r="C103" i="48" l="1"/>
  <c r="B105" i="48"/>
  <c r="G104" i="48"/>
  <c r="F104" i="48"/>
  <c r="E104" i="48"/>
  <c r="D104" i="48"/>
  <c r="J104" i="48" s="1"/>
  <c r="C104" i="48" l="1"/>
  <c r="B106" i="48"/>
  <c r="G105" i="48"/>
  <c r="F105" i="48"/>
  <c r="D105" i="48"/>
  <c r="J105" i="48" s="1"/>
  <c r="E105" i="48"/>
  <c r="C105" i="48" l="1"/>
  <c r="F106" i="48"/>
  <c r="E106" i="48"/>
  <c r="B107" i="48"/>
  <c r="D106" i="48"/>
  <c r="J106" i="48" s="1"/>
  <c r="G106" i="48"/>
  <c r="C106" i="48" l="1"/>
  <c r="B108" i="48"/>
  <c r="F107" i="48"/>
  <c r="E107" i="48"/>
  <c r="G107" i="48"/>
  <c r="D107" i="48"/>
  <c r="J107" i="48" s="1"/>
  <c r="C107" i="48" l="1"/>
  <c r="G108" i="48"/>
  <c r="F108" i="48"/>
  <c r="E108" i="48"/>
  <c r="D108" i="48"/>
  <c r="J108" i="48" s="1"/>
  <c r="B109" i="48"/>
  <c r="C108" i="48" l="1"/>
  <c r="D109" i="48"/>
  <c r="J109" i="48" s="1"/>
  <c r="F109" i="48"/>
  <c r="E109" i="48"/>
  <c r="G109" i="48"/>
  <c r="B110" i="48"/>
  <c r="C109" i="48" l="1"/>
  <c r="G110" i="48"/>
  <c r="B111" i="48"/>
  <c r="D110" i="48"/>
  <c r="J110" i="48" s="1"/>
  <c r="F110" i="48"/>
  <c r="E110" i="48"/>
  <c r="C110" i="48" l="1"/>
  <c r="B112" i="48"/>
  <c r="F111" i="48"/>
  <c r="E111" i="48"/>
  <c r="D111" i="48"/>
  <c r="J111" i="48" s="1"/>
  <c r="G111" i="48"/>
  <c r="C111" i="48" l="1"/>
  <c r="B113" i="48"/>
  <c r="F112" i="48"/>
  <c r="E112" i="48"/>
  <c r="G112" i="48"/>
  <c r="D112" i="48"/>
  <c r="J112" i="48" s="1"/>
  <c r="C112" i="48" l="1"/>
  <c r="D113" i="48"/>
  <c r="J113" i="48" s="1"/>
  <c r="B114" i="48"/>
  <c r="G113" i="48"/>
  <c r="F113" i="48"/>
  <c r="E113" i="48"/>
  <c r="C113" i="48" l="1"/>
  <c r="F114" i="48"/>
  <c r="B115" i="48"/>
  <c r="G114" i="48"/>
  <c r="E114" i="48"/>
  <c r="D114" i="48"/>
  <c r="J114" i="48" s="1"/>
  <c r="C114" i="48" l="1"/>
  <c r="G115" i="48"/>
  <c r="F115" i="48"/>
  <c r="D115" i="48"/>
  <c r="J115" i="48" s="1"/>
  <c r="E115" i="48"/>
  <c r="C115" i="48" l="1"/>
</calcChain>
</file>

<file path=xl/sharedStrings.xml><?xml version="1.0" encoding="utf-8"?>
<sst xmlns="http://schemas.openxmlformats.org/spreadsheetml/2006/main" count="12413" uniqueCount="2939">
  <si>
    <t>1. Guidance</t>
  </si>
  <si>
    <t>Overview</t>
  </si>
  <si>
    <t>The Better Care Fund (BCF) reporting requirements are set out in the BCF Planning Requirements document for 2022-23, which supports the aims of the BCF Policy Framework and the BCF programme; jointly led and developed by the national partners Department of Health (DHSC), Department for Levelling Up, Housing and Communities, NHS England (NHSE), Local Government Association (LGA), working with the Association of Directors of Adult Social Services (ADASS).</t>
  </si>
  <si>
    <t>The key purposes of BCF reporting are:</t>
  </si>
  <si>
    <t>1) To confirm the status of continued compliance against the requirements of the fund (BCF)</t>
  </si>
  <si>
    <t>2) To confirm actual income and expenditure in BCF plans at the end of the financial year</t>
  </si>
  <si>
    <t>3) To provide information from local areas on challenges, achievements and support needs in progressing the delivery of BCF plans</t>
  </si>
  <si>
    <t>4) To enable the use of this information for national partners to inform future direction and for local areas to inform improvements</t>
  </si>
  <si>
    <t>Note on entering information into this template</t>
  </si>
  <si>
    <t>Throughout the template, cells which are open for input have a yellow background and those that are pre-populated have a grey background, as below:</t>
  </si>
  <si>
    <t>Data needs inputting in the cell</t>
  </si>
  <si>
    <t>Pre-populated cells</t>
  </si>
  <si>
    <t>Note on viewing the sheets optimally</t>
  </si>
  <si>
    <t>To more optimally view each of the sheets and in particular the drop down lists clearly on screen, please change the zoom level between 90% - 100%. Most drop downs are also available to view as lists within the relevant sheet or in the guidance tab for readability if required.</t>
  </si>
  <si>
    <t>The details of each sheet within the template are outlined below.</t>
  </si>
  <si>
    <t>ASC Discharge Fund-due 2nd May</t>
  </si>
  <si>
    <t>This is the last tab in the workbook and must be submitted by 2nd May 2023 as this will flow to DHSC. It can be submitted with the rest of workbook empty as long as all the details are complete within this tab, as well as the cover sheet although we are not expecting this to be signed off by HWB at this point. The rest of the template can then be later resubmitted with the remaining sections completed.</t>
  </si>
  <si>
    <t>Checklist ( 2. Cover )</t>
  </si>
  <si>
    <t>1. This section helps identify the sheets that have not been completed. All fields that appear as incomplete should be complete before sending to the BCF Team.</t>
  </si>
  <si>
    <t>2. The checker column, which can be found on the individual sheets, updates automatically as questions are completed. It will appear 'Red' and contain the word 'No' if the information has not been completed. Once completed the checker column will change to 'Green' and contain the word 'Yes'</t>
  </si>
  <si>
    <t>3. The 'sheet completed' cell will update when all 'checker' values for the sheet are green containing the word 'Yes'.</t>
  </si>
  <si>
    <t>4. Once the checker column contains all cells marked 'Yes' the 'Incomplete Template' cell (below the title) will change to 'Template Complete'.</t>
  </si>
  <si>
    <t>5. Please ensure that all boxes on the checklist are green before submission.</t>
  </si>
  <si>
    <t>2. Cover</t>
  </si>
  <si>
    <t>1. The cover sheet provides essential information on the area for which the template is being completed, contacts and sign off.</t>
  </si>
  <si>
    <t>2. HWB sign off will be subject to your own governance arrangements which may include a delegated authority. </t>
  </si>
  <si>
    <t>3. Question completion tracks the number of questions that have been completed; when all the questions in each section of the template have been completed the cell will turn green. Only when all cells are green should the template be sent to:
england.bettercarefundteam@nhs.net
(please also copy in your respective Better Care Manager)</t>
  </si>
  <si>
    <t xml:space="preserve">4. Please note that in line with fair processing of personal data we request email addresses for individuals completing the reporting template in order to communicate with and resolve any issues arising during the reporting cycle. We remove these addresses from the supplied templates when they are collated and delete them when they are no longer needed. </t>
  </si>
  <si>
    <t>3. National Conditions</t>
  </si>
  <si>
    <t>This section requires the Health &amp; Wellbeing Board to confirm whether the four national conditions detailed in the Better Care Fund planning requirements for 2022-23 (link below) continue to be met through the delivery of your plan. Please confirm as at the time of completion.</t>
  </si>
  <si>
    <t>https://www.england.nhs.uk/publication/better-care-fund-planning-requirements-2022-23/</t>
  </si>
  <si>
    <t>This sheet sets out the four conditions and requires the Health &amp; Wellbeing Board to confirm 'Yes' or 'No' that these continue to be met. Should 'No' be selected, please provide an explanation as to why the condition was not met for the year and how this is being addressed. Please note that where a National Condition is not being met, the HWB is expected to contact their Better Care Manager in the first instance.</t>
  </si>
  <si>
    <t>In summary, the four national conditions are as below:</t>
  </si>
  <si>
    <t>National condition 1: Plans to be jointly agreed</t>
  </si>
  <si>
    <t>National condition 2: NHS contribution to adult social care is maintained in line with the uplift to NHS Minimum Contribution</t>
  </si>
  <si>
    <t>National condition 3: Agreement to invest in NHS commissioned out-of-hospital services</t>
  </si>
  <si>
    <t>National condition 4: Plan for improving outcomes for people being discharged from hospital</t>
  </si>
  <si>
    <t>4. Metrics</t>
  </si>
  <si>
    <t>The BCF plan includes the following metrics: Unplanned hospitalisation for chronic ambulatory care sensitive conditions, Proportion of discharges to a person's usual place of residence, Residential Admissions and Reablement. Plans for these metrics were agreed as part of the BCF planning process.</t>
  </si>
  <si>
    <t>This section captures a confidence assessment on achieving the plans for each of the BCF metrics.</t>
  </si>
  <si>
    <t>A brief commentary is requested for each metric outlining the challenges faced in achieving the metric plans, any support needs and successes that have been achieved.</t>
  </si>
  <si>
    <t>The BCF Team publish data from the Secondary Uses Service (SUS) dataset for Dischaege to usual place of residence and avoidable admissions at a local authority level to assist systems in understanding performance at local authority level.</t>
  </si>
  <si>
    <t xml:space="preserve"> - In providing the narrative on Challenges and Support needs, and Achievements, most areas have a sufficiently good perspective on these themes and the unavailability of published metric data for one/two of the three months of the quarter is not expected to hinder the ability to provide this useful information. Please also reflect on the metric performance trend when compared to the quarter from the previous year - emphasising any improvement or deterioration observed or anticipated and any associated comments to explain.</t>
  </si>
  <si>
    <t>Please note that the metrics themselves will be referenced (and reported as required) as per the standard national published datasets.</t>
  </si>
  <si>
    <t>5. Income and Expenditure</t>
  </si>
  <si>
    <t>Income section:</t>
  </si>
  <si>
    <r>
      <t xml:space="preserve"> - Please confirm the total HWB level actual BCF pooled income for 2022-23 by reporting any changes to the planned additional contributions by LAs and NHS as was reported on the BCF planning template. 
 - In addition to BCF funding, please also confirm the total amount received from the ASC discharge fund via LA and ICB if this has changed.
 - The template will automatically pre populate the planned expenditure in 2022-23 from BCF plans, including additional contributions.
 - If the amount of additional pooled funding placed intothe area's section 75 agreement is different to the amount in the plan, you should select 'Yes'. You will then be able to enter a revised figure.  Please enter the </t>
    </r>
    <r>
      <rPr>
        <b/>
        <sz val="11"/>
        <color theme="1"/>
        <rFont val="Calibri"/>
        <family val="2"/>
        <scheme val="minor"/>
      </rPr>
      <t>actual income</t>
    </r>
    <r>
      <rPr>
        <sz val="11"/>
        <color theme="1"/>
        <rFont val="Calibri"/>
        <family val="2"/>
        <scheme val="minor"/>
      </rPr>
      <t xml:space="preserve"> from additional NHS or LA contributions in 2022-23 in the yellow boxes provided, </t>
    </r>
    <r>
      <rPr>
        <b/>
        <sz val="11"/>
        <color theme="1"/>
        <rFont val="Calibri"/>
        <family val="2"/>
        <scheme val="minor"/>
      </rPr>
      <t xml:space="preserve">NOT </t>
    </r>
    <r>
      <rPr>
        <sz val="11"/>
        <color theme="1"/>
        <rFont val="Calibri"/>
        <family val="2"/>
        <scheme val="minor"/>
      </rPr>
      <t>the difference between the planned and actual income.</t>
    </r>
  </si>
  <si>
    <t>Expenditure section:</t>
  </si>
  <si>
    <t>6. Year End Feedback</t>
  </si>
  <si>
    <t>This section provides an opportunity to provide feedback on delivering the BCF in 2022-23 through a set of survey questions
These questions are kept consistent from year to year to provide a time series.</t>
  </si>
  <si>
    <t>Part 1 - Delivery of the Better Care Fund</t>
  </si>
  <si>
    <t>There are a total of 3 questions in this section. Each is set out as a statement, for which you are asked to select one of the following responses:</t>
  </si>
  <si>
    <t xml:space="preserve"> - Strongly Agree</t>
  </si>
  <si>
    <t xml:space="preserve"> - Agree</t>
  </si>
  <si>
    <t xml:space="preserve"> - Neither Agree Nor Disagree</t>
  </si>
  <si>
    <t xml:space="preserve"> - Disagree</t>
  </si>
  <si>
    <t xml:space="preserve"> - Strongly Disagree</t>
  </si>
  <si>
    <t>The questions are:</t>
  </si>
  <si>
    <t>1. The overall delivery of the BCF has improved joint working between health and social care in our locality</t>
  </si>
  <si>
    <t>2. Our BCF schemes were implemented as planned in 2022-23</t>
  </si>
  <si>
    <t>3. The delivery of our BCF plan in 2022-23 had a positive impact on the integration of health and social care in our locality</t>
  </si>
  <si>
    <t>Part 2 - Successes and Challenges</t>
  </si>
  <si>
    <t>This part of the survey utilises the SCIE (Social Care Institue for Excellence) Integration Logic Model published on this link below to capture two key challenges and successes against the 'Enablers for integration' expressed in the Logic Model.</t>
  </si>
  <si>
    <t>Please highlight:</t>
  </si>
  <si>
    <t xml:space="preserve">For each success and challenge, please select the most relevant enabler from the SCIE logic model and provide a narrative describing the issues, and how you have made progress locally. </t>
  </si>
  <si>
    <t>SCIE - Integrated care Logic Model</t>
  </si>
  <si>
    <t>1. Local contextual factors (e.g. financial health, funding arrangements, demographics, urban vs rurual factors)</t>
  </si>
  <si>
    <t>2. Strong, system-wide governance and systems leadership</t>
  </si>
  <si>
    <t>3. Integrated electronic records and sharing across the system with service users</t>
  </si>
  <si>
    <t>4. Empowering users to have choice and control through an asset based approach, shared decision making and co-production</t>
  </si>
  <si>
    <t>5. Integrated workforce: joint approach to training and upskilling of workforce</t>
  </si>
  <si>
    <t>6. Good quality and sustainable provider market that can meet demand</t>
  </si>
  <si>
    <t>7. Joined-up regulatory approach</t>
  </si>
  <si>
    <t>8. Pooled or aligned resources</t>
  </si>
  <si>
    <t>9. Joint commissioning of health and social care</t>
  </si>
  <si>
    <t>7. ASC fee rates</t>
  </si>
  <si>
    <t xml:space="preserve">This section collects data on average fees paid by the local authority for social care. </t>
  </si>
  <si>
    <t>Specific guidance on individual questions can be found on the relevant tab.</t>
  </si>
  <si>
    <t>&lt;Please select a Health and Wellbeing Board&gt;</t>
  </si>
  <si>
    <t>E09000002</t>
  </si>
  <si>
    <t>Barking and Dagenham</t>
  </si>
  <si>
    <t>E09000003</t>
  </si>
  <si>
    <t>Barnet</t>
  </si>
  <si>
    <t>E08000016</t>
  </si>
  <si>
    <t>Barnsley</t>
  </si>
  <si>
    <t>E06000022</t>
  </si>
  <si>
    <t>Bath and North East Somerset</t>
  </si>
  <si>
    <t>E06000055</t>
  </si>
  <si>
    <t>Bedford</t>
  </si>
  <si>
    <t>E09000004</t>
  </si>
  <si>
    <t>Bexley</t>
  </si>
  <si>
    <t>E08000025</t>
  </si>
  <si>
    <t>Birmingham</t>
  </si>
  <si>
    <t>E06000008</t>
  </si>
  <si>
    <t>Blackburn with Darwen</t>
  </si>
  <si>
    <t>E06000009</t>
  </si>
  <si>
    <t>Blackpool</t>
  </si>
  <si>
    <t>E08000001</t>
  </si>
  <si>
    <t>Bolton</t>
  </si>
  <si>
    <t>E06000058</t>
  </si>
  <si>
    <t>Bournemouth, Christchurch and Poole</t>
  </si>
  <si>
    <t>E06000036</t>
  </si>
  <si>
    <t>Bracknell Forest</t>
  </si>
  <si>
    <t>E08000032</t>
  </si>
  <si>
    <t>Bradford</t>
  </si>
  <si>
    <t>E09000005</t>
  </si>
  <si>
    <t>Brent</t>
  </si>
  <si>
    <t>E06000043</t>
  </si>
  <si>
    <t>Brighton and Hove</t>
  </si>
  <si>
    <t>E06000023</t>
  </si>
  <si>
    <t>Bristol, City of</t>
  </si>
  <si>
    <t>E09000006</t>
  </si>
  <si>
    <t>Bromley</t>
  </si>
  <si>
    <t>E06000060</t>
  </si>
  <si>
    <t>Buckinghamshire</t>
  </si>
  <si>
    <t>E08000002</t>
  </si>
  <si>
    <t>Bury</t>
  </si>
  <si>
    <t>E08000033</t>
  </si>
  <si>
    <t>Calderdale</t>
  </si>
  <si>
    <t>E10000003</t>
  </si>
  <si>
    <t>Cambridgeshire</t>
  </si>
  <si>
    <t>E09000007</t>
  </si>
  <si>
    <t>Camden</t>
  </si>
  <si>
    <t>E06000056</t>
  </si>
  <si>
    <t>Central Bedfordshire</t>
  </si>
  <si>
    <t>E06000049</t>
  </si>
  <si>
    <t>Cheshire East</t>
  </si>
  <si>
    <t>E06000050</t>
  </si>
  <si>
    <t>Cheshire West and Chester</t>
  </si>
  <si>
    <t>E09000001</t>
  </si>
  <si>
    <t>City of London</t>
  </si>
  <si>
    <t>E06000052</t>
  </si>
  <si>
    <t>Cornwall &amp; Scilly</t>
  </si>
  <si>
    <t>E06000047</t>
  </si>
  <si>
    <t>County Durham</t>
  </si>
  <si>
    <t>E08000026</t>
  </si>
  <si>
    <t>Coventry</t>
  </si>
  <si>
    <t>E09000008</t>
  </si>
  <si>
    <t>Croydon</t>
  </si>
  <si>
    <t>E10000006</t>
  </si>
  <si>
    <t>Cumbria</t>
  </si>
  <si>
    <t>E06000005</t>
  </si>
  <si>
    <t>Darlington</t>
  </si>
  <si>
    <t>E06000015</t>
  </si>
  <si>
    <t>Derby</t>
  </si>
  <si>
    <t>E10000007</t>
  </si>
  <si>
    <t>Derbyshire</t>
  </si>
  <si>
    <t>E10000008</t>
  </si>
  <si>
    <t>Devon</t>
  </si>
  <si>
    <t>E08000017</t>
  </si>
  <si>
    <t>Doncaster</t>
  </si>
  <si>
    <t>E06000059</t>
  </si>
  <si>
    <t>Dorset</t>
  </si>
  <si>
    <t>E08000027</t>
  </si>
  <si>
    <t>Dudley</t>
  </si>
  <si>
    <t>E09000009</t>
  </si>
  <si>
    <t>Ealing</t>
  </si>
  <si>
    <t>E06000011</t>
  </si>
  <si>
    <t>East Riding of Yorkshire</t>
  </si>
  <si>
    <t>E10000011</t>
  </si>
  <si>
    <t>East Sussex</t>
  </si>
  <si>
    <t>E09000010</t>
  </si>
  <si>
    <t>Enfield</t>
  </si>
  <si>
    <t>E10000012</t>
  </si>
  <si>
    <t>Essex</t>
  </si>
  <si>
    <t>E08000037</t>
  </si>
  <si>
    <t>Gateshead</t>
  </si>
  <si>
    <t>E10000013</t>
  </si>
  <si>
    <t>Gloucestershire</t>
  </si>
  <si>
    <t>E09000011</t>
  </si>
  <si>
    <t>Greenwich</t>
  </si>
  <si>
    <t>E09000012</t>
  </si>
  <si>
    <t>Hackney</t>
  </si>
  <si>
    <t>E06000006</t>
  </si>
  <si>
    <t>Halton</t>
  </si>
  <si>
    <t>E09000013</t>
  </si>
  <si>
    <t>Hammersmith and Fulham</t>
  </si>
  <si>
    <t>E10000014</t>
  </si>
  <si>
    <t>Hampshire</t>
  </si>
  <si>
    <t>E09000014</t>
  </si>
  <si>
    <t>Haringey</t>
  </si>
  <si>
    <t>E09000015</t>
  </si>
  <si>
    <t>Harrow</t>
  </si>
  <si>
    <t>E06000001</t>
  </si>
  <si>
    <t>Hartlepool</t>
  </si>
  <si>
    <t>E09000016</t>
  </si>
  <si>
    <t>Havering</t>
  </si>
  <si>
    <t>E06000019</t>
  </si>
  <si>
    <t>Herefordshire, County of</t>
  </si>
  <si>
    <t>E10000015</t>
  </si>
  <si>
    <t>Hertfordshire</t>
  </si>
  <si>
    <t>E09000017</t>
  </si>
  <si>
    <t>Hillingdon</t>
  </si>
  <si>
    <t>E09000018</t>
  </si>
  <si>
    <t>Hounslow</t>
  </si>
  <si>
    <t>E06000046</t>
  </si>
  <si>
    <t>Isle of Wight</t>
  </si>
  <si>
    <t>E09000019</t>
  </si>
  <si>
    <t>Islington</t>
  </si>
  <si>
    <t>E09000020</t>
  </si>
  <si>
    <t>Kensington and Chelsea</t>
  </si>
  <si>
    <t>E10000016</t>
  </si>
  <si>
    <t>Kent</t>
  </si>
  <si>
    <t>E06000010</t>
  </si>
  <si>
    <t>Kingston upon Hull, City of</t>
  </si>
  <si>
    <t>E09000021</t>
  </si>
  <si>
    <t>Kingston upon Thames</t>
  </si>
  <si>
    <t>E08000034</t>
  </si>
  <si>
    <t>Kirklees</t>
  </si>
  <si>
    <t>E08000011</t>
  </si>
  <si>
    <t>Knowsley</t>
  </si>
  <si>
    <t>E09000022</t>
  </si>
  <si>
    <t>Lambeth</t>
  </si>
  <si>
    <t>E10000017</t>
  </si>
  <si>
    <t>Lancashire</t>
  </si>
  <si>
    <t>E08000035</t>
  </si>
  <si>
    <t>Leeds</t>
  </si>
  <si>
    <t>E06000016</t>
  </si>
  <si>
    <t>Leicester</t>
  </si>
  <si>
    <t>E10000018</t>
  </si>
  <si>
    <t>Leicestershire</t>
  </si>
  <si>
    <t>E09000023</t>
  </si>
  <si>
    <t>Lewisham</t>
  </si>
  <si>
    <t>E10000019</t>
  </si>
  <si>
    <t>Lincolnshire</t>
  </si>
  <si>
    <t>E08000012</t>
  </si>
  <si>
    <t>Liverpool</t>
  </si>
  <si>
    <t>E06000032</t>
  </si>
  <si>
    <t>Luton</t>
  </si>
  <si>
    <t>E08000003</t>
  </si>
  <si>
    <t>Manchester</t>
  </si>
  <si>
    <t>E06000035</t>
  </si>
  <si>
    <t>Medway</t>
  </si>
  <si>
    <t>E09000024</t>
  </si>
  <si>
    <t>Merton</t>
  </si>
  <si>
    <t>E06000002</t>
  </si>
  <si>
    <t>Middlesbrough</t>
  </si>
  <si>
    <t>E06000042</t>
  </si>
  <si>
    <t>Milton Keynes</t>
  </si>
  <si>
    <t>E08000021</t>
  </si>
  <si>
    <t>Newcastle upon Tyne</t>
  </si>
  <si>
    <t>E09000025</t>
  </si>
  <si>
    <t>Newham</t>
  </si>
  <si>
    <t>E10000020</t>
  </si>
  <si>
    <t>Norfolk</t>
  </si>
  <si>
    <t>E06000012</t>
  </si>
  <si>
    <t>North East Lincolnshire</t>
  </si>
  <si>
    <t>E06000013</t>
  </si>
  <si>
    <t>North Lincolnshire</t>
  </si>
  <si>
    <t>E06000061</t>
  </si>
  <si>
    <t>North Northamptonshire</t>
  </si>
  <si>
    <t>E06000024</t>
  </si>
  <si>
    <t>North Somerset</t>
  </si>
  <si>
    <t>E08000022</t>
  </si>
  <si>
    <t>North Tyneside</t>
  </si>
  <si>
    <t>E10000023</t>
  </si>
  <si>
    <t>North Yorkshire</t>
  </si>
  <si>
    <t>E06000057</t>
  </si>
  <si>
    <t>Northumberland</t>
  </si>
  <si>
    <t>E06000018</t>
  </si>
  <si>
    <t>Nottingham</t>
  </si>
  <si>
    <t>E10000024</t>
  </si>
  <si>
    <t>Nottinghamshire</t>
  </si>
  <si>
    <t>E08000004</t>
  </si>
  <si>
    <t>Oldham</t>
  </si>
  <si>
    <t>E10000025</t>
  </si>
  <si>
    <t>Oxfordshire</t>
  </si>
  <si>
    <t>E06000031</t>
  </si>
  <si>
    <t>Peterborough</t>
  </si>
  <si>
    <t>E06000026</t>
  </si>
  <si>
    <t>Plymouth</t>
  </si>
  <si>
    <t>E06000044</t>
  </si>
  <si>
    <t>Portsmouth</t>
  </si>
  <si>
    <t>E06000038</t>
  </si>
  <si>
    <t>Reading</t>
  </si>
  <si>
    <t>E09000026</t>
  </si>
  <si>
    <t>Redbridge</t>
  </si>
  <si>
    <t>E06000003</t>
  </si>
  <si>
    <t>Redcar and Cleveland</t>
  </si>
  <si>
    <t>E09000027</t>
  </si>
  <si>
    <t>Richmond upon Thames</t>
  </si>
  <si>
    <t>E08000005</t>
  </si>
  <si>
    <t>Rochdale</t>
  </si>
  <si>
    <t>E08000018</t>
  </si>
  <si>
    <t>Rotherham</t>
  </si>
  <si>
    <t>E06000017</t>
  </si>
  <si>
    <t>Rutland</t>
  </si>
  <si>
    <t>E08000006</t>
  </si>
  <si>
    <t>Salford</t>
  </si>
  <si>
    <t>E08000028</t>
  </si>
  <si>
    <t>Sandwell</t>
  </si>
  <si>
    <t>E08000014</t>
  </si>
  <si>
    <t>Sefton</t>
  </si>
  <si>
    <t>E08000019</t>
  </si>
  <si>
    <t>Sheffield</t>
  </si>
  <si>
    <t>E06000051</t>
  </si>
  <si>
    <t>Shropshire</t>
  </si>
  <si>
    <t>E06000039</t>
  </si>
  <si>
    <t>Slough</t>
  </si>
  <si>
    <t>E08000029</t>
  </si>
  <si>
    <t>Solihull</t>
  </si>
  <si>
    <t>E10000027</t>
  </si>
  <si>
    <t>Somerset</t>
  </si>
  <si>
    <t>E06000025</t>
  </si>
  <si>
    <t>South Gloucestershire</t>
  </si>
  <si>
    <t>E08000023</t>
  </si>
  <si>
    <t>South Tyneside</t>
  </si>
  <si>
    <t>E06000045</t>
  </si>
  <si>
    <t>Southampton</t>
  </si>
  <si>
    <t>E06000033</t>
  </si>
  <si>
    <t>Southend-on-Sea</t>
  </si>
  <si>
    <t>E09000028</t>
  </si>
  <si>
    <t>Southwark</t>
  </si>
  <si>
    <t>E08000013</t>
  </si>
  <si>
    <t>St. Helens</t>
  </si>
  <si>
    <t>E10000028</t>
  </si>
  <si>
    <t>Staffordshire</t>
  </si>
  <si>
    <t>E08000007</t>
  </si>
  <si>
    <t>Stockport</t>
  </si>
  <si>
    <t>E06000004</t>
  </si>
  <si>
    <t>Stockton-on-Tees</t>
  </si>
  <si>
    <t>E06000021</t>
  </si>
  <si>
    <t>Stoke-on-Trent</t>
  </si>
  <si>
    <t>E10000029</t>
  </si>
  <si>
    <t>Suffolk</t>
  </si>
  <si>
    <t>E08000024</t>
  </si>
  <si>
    <t>Sunderland</t>
  </si>
  <si>
    <t>E10000030</t>
  </si>
  <si>
    <t>Surrey</t>
  </si>
  <si>
    <t>E09000029</t>
  </si>
  <si>
    <t>Sutton</t>
  </si>
  <si>
    <t>E06000030</t>
  </si>
  <si>
    <t>Swindon</t>
  </si>
  <si>
    <t>E08000008</t>
  </si>
  <si>
    <t>Tameside</t>
  </si>
  <si>
    <t>E06000020</t>
  </si>
  <si>
    <t>Telford and Wrekin</t>
  </si>
  <si>
    <t>E06000034</t>
  </si>
  <si>
    <t>Thurrock</t>
  </si>
  <si>
    <t>E06000027</t>
  </si>
  <si>
    <t>Torbay</t>
  </si>
  <si>
    <t>E09000030</t>
  </si>
  <si>
    <t>Tower Hamlets</t>
  </si>
  <si>
    <t>E08000009</t>
  </si>
  <si>
    <t>Trafford</t>
  </si>
  <si>
    <t>E08000036</t>
  </si>
  <si>
    <t>Wakefield</t>
  </si>
  <si>
    <t>E08000030</t>
  </si>
  <si>
    <t>Walsall</t>
  </si>
  <si>
    <t>E09000031</t>
  </si>
  <si>
    <t>Waltham Forest</t>
  </si>
  <si>
    <t>E09000032</t>
  </si>
  <si>
    <t>Wandsworth</t>
  </si>
  <si>
    <t>E06000007</t>
  </si>
  <si>
    <t>Warrington</t>
  </si>
  <si>
    <t>E10000031</t>
  </si>
  <si>
    <t>Warwickshire</t>
  </si>
  <si>
    <t>E06000037</t>
  </si>
  <si>
    <t>West Berkshire</t>
  </si>
  <si>
    <t>E06000062</t>
  </si>
  <si>
    <t>West Northamptonshire</t>
  </si>
  <si>
    <t>E10000032</t>
  </si>
  <si>
    <t>West Sussex</t>
  </si>
  <si>
    <t>E09000033</t>
  </si>
  <si>
    <t>Westminster</t>
  </si>
  <si>
    <t>E08000010</t>
  </si>
  <si>
    <t>Wigan</t>
  </si>
  <si>
    <t>E06000054</t>
  </si>
  <si>
    <t>Wiltshire</t>
  </si>
  <si>
    <t>E06000040</t>
  </si>
  <si>
    <t>Windsor and Maidenhead</t>
  </si>
  <si>
    <t>E08000015</t>
  </si>
  <si>
    <t>Wirral</t>
  </si>
  <si>
    <t>E06000041</t>
  </si>
  <si>
    <t>Wokingham</t>
  </si>
  <si>
    <t>E08000031</t>
  </si>
  <si>
    <t>Wolverhampton</t>
  </si>
  <si>
    <t>E10000034</t>
  </si>
  <si>
    <t>Worcestershire</t>
  </si>
  <si>
    <t>E06000014</t>
  </si>
  <si>
    <t>York</t>
  </si>
  <si>
    <t>&lt;Please Select&gt;</t>
  </si>
  <si>
    <t>&lt;Please select response&gt;</t>
  </si>
  <si>
    <t>Version 1.0</t>
  </si>
  <si>
    <t>Yes</t>
  </si>
  <si>
    <t>No</t>
  </si>
  <si>
    <t>Please Note:</t>
  </si>
  <si>
    <t>- At a local level it is for the HWB to decide what information it needs to publish as part of wider local government reporting and transparency requirements. Until BCF information is published, recipients of BCF reporting information (including recipients who access any information placed on the BCE) are prohibited from making this information available on any public domain or providing this information for the purposes of journalism or research without prior consent from the HWB (where it concerns a single HWB) or the BCF national partners for the aggregated information.</t>
  </si>
  <si>
    <t>- This template is password protected to ensure data integrity and accurate aggregation of collected information. A resubmission may be required if this is breached.</t>
  </si>
  <si>
    <t>Checklist</t>
  </si>
  <si>
    <t>Complete:</t>
  </si>
  <si>
    <t>Health and Wellbeing Board:</t>
  </si>
  <si>
    <t>Completed by:</t>
  </si>
  <si>
    <t>E-mail:</t>
  </si>
  <si>
    <t>Contact number:</t>
  </si>
  <si>
    <t>Has this report been signed off by (or on behalf of) the HWB at the time of submission?</t>
  </si>
  <si>
    <t>If no, please indicate when the report is expected to be signed off:</t>
  </si>
  <si>
    <t>&lt;&lt; Please enter using the format, DD/MM/YYYY</t>
  </si>
  <si>
    <t>Please indicate who is signing off the report for submission on behalf of the HWB (delegated authority is also accepted):</t>
  </si>
  <si>
    <t>Job Title:</t>
  </si>
  <si>
    <t>Name:</t>
  </si>
  <si>
    <t>&lt;&lt; Link to the Guidance sheet</t>
  </si>
  <si>
    <t>Total</t>
  </si>
  <si>
    <t>^^ Link back to top</t>
  </si>
  <si>
    <t>Please select</t>
  </si>
  <si>
    <t>Selected Health and Wellbeing Board:</t>
  </si>
  <si>
    <t>Confirmation of Nation Conditions</t>
  </si>
  <si>
    <t>National Condition</t>
  </si>
  <si>
    <t>Confirmation</t>
  </si>
  <si>
    <t>If the answer is "No" please provide an explanation as to why the condition was not met in 2022-23:</t>
  </si>
  <si>
    <r>
      <t xml:space="preserve">1) A Plan has been agreed for the Health and Wellbeing Board area that includes all mandatory funding and this is included in a pooled fund governed under section 75 of the NHS Act 2006?
</t>
    </r>
    <r>
      <rPr>
        <sz val="11"/>
        <color theme="0"/>
        <rFont val="Calibri"/>
        <family val="2"/>
        <scheme val="minor"/>
      </rPr>
      <t>(This should include engagement with district councils on use of  Disabled Facilities Grant in two tier areas)</t>
    </r>
  </si>
  <si>
    <t>2) Planned contribution to social care from the NHS minimum contribution is agreed in line with the BCF policy?</t>
  </si>
  <si>
    <t>3) Agreement to invest in NHS commissioned out of hospital services?</t>
  </si>
  <si>
    <t>4) Plan for improving outcomes for people being discharged from hospital</t>
  </si>
  <si>
    <t>On track to meet target</t>
  </si>
  <si>
    <t>Not on track to meet target</t>
  </si>
  <si>
    <t>Data not available to assess progress</t>
  </si>
  <si>
    <t>National data may be unavailable at the time of reporting. As such, please utilise data that may only be available system-wide and other local intelligence.</t>
  </si>
  <si>
    <t>Challenges and Support Needs</t>
  </si>
  <si>
    <t>Please describe any challenges faced in meeting the planned target, and please highlight any support that may facilitate or ease the achievements of metric plans</t>
  </si>
  <si>
    <t>Achievements</t>
  </si>
  <si>
    <t>Please describe any achievements, impact observed or lessons learnt when considering improvements being pursued for the respective metrics</t>
  </si>
  <si>
    <t>Metric</t>
  </si>
  <si>
    <t>Definition</t>
  </si>
  <si>
    <t>For information - Your planned performance as reported in 2022-23 planning</t>
  </si>
  <si>
    <t>Assessment of progress against the metric plan for the reporting period</t>
  </si>
  <si>
    <t>Challenges and any Support Needs</t>
  </si>
  <si>
    <t>Avoidable admissions</t>
  </si>
  <si>
    <t>Unplanned hospitalisation for chronic ambulatory care sensitive conditions
(NHS Outcome Framework indicator  2.3i)</t>
  </si>
  <si>
    <t>Discharge to normal place of residence</t>
  </si>
  <si>
    <t>Percentage of people who are discharged from acute hospital to their normal place of residence</t>
  </si>
  <si>
    <t xml:space="preserve">Rate of permanent admissions to residential care per 100,000 population (65+) </t>
  </si>
  <si>
    <t>Reablement</t>
  </si>
  <si>
    <t>Proportion of older people (65 and over) who were still at home 91 days after discharge from hospital into reablement / rehabilitation services</t>
  </si>
  <si>
    <t>Residential Admissions</t>
  </si>
  <si>
    <t>Code</t>
  </si>
  <si>
    <t>Name</t>
  </si>
  <si>
    <t>Indicator value (22-23)</t>
  </si>
  <si>
    <t>22-23 Rate (%)</t>
  </si>
  <si>
    <t>65+ Population*</t>
  </si>
  <si>
    <t>22/23 Rate per 100k population</t>
  </si>
  <si>
    <t>Numerator</t>
  </si>
  <si>
    <t>Denominator</t>
  </si>
  <si>
    <t>5. Income and Expenditure actual</t>
  </si>
  <si>
    <t>Additional Funding?</t>
  </si>
  <si>
    <t>Income</t>
  </si>
  <si>
    <t>2022-23</t>
  </si>
  <si>
    <t>Disabled Facilities Grant</t>
  </si>
  <si>
    <t>Improved Better Care Fund</t>
  </si>
  <si>
    <t>NHS Minimum Fund</t>
  </si>
  <si>
    <t>CCG Minimum Fund</t>
  </si>
  <si>
    <t>Minimum Sub Total</t>
  </si>
  <si>
    <t>Planned</t>
  </si>
  <si>
    <t>Actual</t>
  </si>
  <si>
    <t>NHS Additional Funding</t>
  </si>
  <si>
    <t>Do you wish to change your additional actual NHS funding?</t>
  </si>
  <si>
    <t>NHS Add</t>
  </si>
  <si>
    <t>LA Additional Funding</t>
  </si>
  <si>
    <t>Do you wish to change your additional actual LA funding?</t>
  </si>
  <si>
    <t>LA Add</t>
  </si>
  <si>
    <t>Additional Sub Total</t>
  </si>
  <si>
    <t>Additional Expenditure?</t>
  </si>
  <si>
    <t>Planned 22-23</t>
  </si>
  <si>
    <t>Actual 22-23</t>
  </si>
  <si>
    <t>Total BCF Pooled Fund</t>
  </si>
  <si>
    <t>ASC Discharge Fund</t>
  </si>
  <si>
    <t>LA Allocation</t>
  </si>
  <si>
    <t>ICB Allocation</t>
  </si>
  <si>
    <t>ASC Discharge Fund Total</t>
  </si>
  <si>
    <t>BCF + Discharge Fund</t>
  </si>
  <si>
    <t>Please provide any comments that may be useful for local context where there is a difference between planned and actual income for 2022-23</t>
  </si>
  <si>
    <t>Expenditure</t>
  </si>
  <si>
    <t>Plan</t>
  </si>
  <si>
    <t>Exp Planned</t>
  </si>
  <si>
    <t>Do you wish to change your actual BCF expenditure?</t>
  </si>
  <si>
    <t>Discharge Spend</t>
  </si>
  <si>
    <t>Please provide any comments that may be useful for local context where there is a difference between the planned and actual expenditure for 2022-23</t>
  </si>
  <si>
    <t>lookup:</t>
  </si>
  <si>
    <t xml:space="preserve">LA Plan Spend </t>
  </si>
  <si>
    <t xml:space="preserve">ICB Plan Spend </t>
  </si>
  <si>
    <t>ASC Discharge</t>
  </si>
  <si>
    <t>HWB_Code</t>
  </si>
  <si>
    <t>HWB_Name</t>
  </si>
  <si>
    <t>6. Year-End Feedback</t>
  </si>
  <si>
    <t>The purpose of this survey is to provide an opportunity for local areas to consider and give feedback on the impact of the BCF.
There is a total of 5 questions. These are set out below.</t>
  </si>
  <si>
    <t>Please select a response</t>
  </si>
  <si>
    <t>Strongly Agree</t>
  </si>
  <si>
    <t>Part 1: Delivery of the Better Care Fund</t>
  </si>
  <si>
    <t>Agree</t>
  </si>
  <si>
    <t>Please use the below form to indicate to what extent you agree with the following statements and then detail any further supporting information in the corresponding comment boxes.</t>
  </si>
  <si>
    <t>Neither agree nor disagree</t>
  </si>
  <si>
    <t>Disagree</t>
  </si>
  <si>
    <t>Statement:</t>
  </si>
  <si>
    <t>Response:</t>
  </si>
  <si>
    <t>Comments: Please detail any further supporting information for each response</t>
  </si>
  <si>
    <t>Strongly disagree</t>
  </si>
  <si>
    <t>Please select a response category</t>
  </si>
  <si>
    <t>Part 2: Successes and Challenges</t>
  </si>
  <si>
    <t>1. Local contextual factors (e.g. financial health, funding arrangements, demographics, urban vs rural factors)</t>
  </si>
  <si>
    <t>Please select two Enablers from the SCIE Logic model which you have observed demonstrable success in progressing and two Enablers which you have experienced a relatively greater degree of challenge in progressing.</t>
  </si>
  <si>
    <t>Please provide a brief description alongside.</t>
  </si>
  <si>
    <t>4. Outline two key successes observed toward driving the enablers for integration (expressed in SCIE's logical model) in 2022-23</t>
  </si>
  <si>
    <t>SCIE Logic Model Enablers, Response category:</t>
  </si>
  <si>
    <t>Response - Please detail your greatest successes</t>
  </si>
  <si>
    <t>Success 1</t>
  </si>
  <si>
    <t>Success 2</t>
  </si>
  <si>
    <t>5. Outline two key challenges observed toward driving the enablers for integration (expressed in SCIE's logical model) in 2022-23</t>
  </si>
  <si>
    <t>Response - Please detail your greatest challenges</t>
  </si>
  <si>
    <t>Challenge 1</t>
  </si>
  <si>
    <t>Other</t>
  </si>
  <si>
    <t>Challenge 2</t>
  </si>
  <si>
    <t>Footnotes:</t>
  </si>
  <si>
    <t>Question 4 and 5 are should be assigned to one of the following categories:</t>
  </si>
  <si>
    <t>Please complete and submit this section (along with Cover sheet contained within this workbook) by 2nd May</t>
  </si>
  <si>
    <t>Scheme Type</t>
  </si>
  <si>
    <t>Sub Types</t>
  </si>
  <si>
    <t>Planned Expenditure</t>
  </si>
  <si>
    <t>Actual Expenditure</t>
  </si>
  <si>
    <t>LKP</t>
  </si>
  <si>
    <t>Count</t>
  </si>
  <si>
    <t>Health and Wellbeing Board</t>
  </si>
  <si>
    <t>Administration</t>
  </si>
  <si>
    <t>Local recruitment initiatives</t>
  </si>
  <si>
    <t>Reablement in a Person’s Own Home</t>
  </si>
  <si>
    <t>Additional or redeployed capacity from current care workers</t>
  </si>
  <si>
    <t>Costs of agency staff</t>
  </si>
  <si>
    <t>Redeploy other local authority staff</t>
  </si>
  <si>
    <t>Improve retention of existing workforce</t>
  </si>
  <si>
    <t>Incentive payments</t>
  </si>
  <si>
    <t>Home Care or Domiciliary Care</t>
  </si>
  <si>
    <t>Domiciliary care packages</t>
  </si>
  <si>
    <t>Reablement to support to discharge – step down</t>
  </si>
  <si>
    <t>Residential Placements</t>
  </si>
  <si>
    <t>Care home</t>
  </si>
  <si>
    <t>Assistive Technologies and Equipment</t>
  </si>
  <si>
    <t>Bed Based Intermediate Care Services</t>
  </si>
  <si>
    <t>Step down (discharge to assess pathway 2)</t>
  </si>
  <si>
    <t>Nursing home</t>
  </si>
  <si>
    <t>Community based equipment</t>
  </si>
  <si>
    <t>Retention bonuses for existing care staff</t>
  </si>
  <si>
    <t>Telecare</t>
  </si>
  <si>
    <t>Reablement service accepting community and discharge</t>
  </si>
  <si>
    <t>Domiciliary care to support hospital discharge</t>
  </si>
  <si>
    <t>Increase hours worked by existing workforce</t>
  </si>
  <si>
    <t>Overtime for existing staff.</t>
  </si>
  <si>
    <t>Discharge from hospital (with reablement) to long term care</t>
  </si>
  <si>
    <t>(blank)</t>
  </si>
  <si>
    <t>Local staff banks</t>
  </si>
  <si>
    <t/>
  </si>
  <si>
    <t>Contingency</t>
  </si>
  <si>
    <t>Domiciliary care workforce development</t>
  </si>
  <si>
    <t>Wellbeing measures</t>
  </si>
  <si>
    <t>Bringing forward planned pay increases</t>
  </si>
  <si>
    <t>Discharge to care home settings</t>
  </si>
  <si>
    <t>Market Quality</t>
  </si>
  <si>
    <t>Supporting discharge from hospital</t>
  </si>
  <si>
    <t>Homecare</t>
  </si>
  <si>
    <t>Overtime for existing staff</t>
  </si>
  <si>
    <t>Reablement to support to discharge step down</t>
  </si>
  <si>
    <t>Recruitment and retention for clinical and non clinical staff</t>
  </si>
  <si>
    <t xml:space="preserve">Recruitment and retention for clinical and non clinical staff and career progression. </t>
  </si>
  <si>
    <t xml:space="preserve">Providing specialist input and support to frontline teams to embed system/ culture and behavioural change to deliver large scale transformation. </t>
  </si>
  <si>
    <t>The iBCF fee rate collection gives us better and more timely insight into the fee rates paid to external care providers, which is a key part of social care reform.</t>
  </si>
  <si>
    <t>Given the introduction of the Market Sustainability and Fair Cost of Care Fund in 2022-23, we are exploring where best to collect this data in future, but have chosen to collect 2021-22 data through the iBCF for consistency with previous years.</t>
  </si>
  <si>
    <r>
      <t xml:space="preserve">For information - your 2020-21 fee as reported in 2020-21 end of year reporting </t>
    </r>
    <r>
      <rPr>
        <sz val="11"/>
        <color rgb="FFFF0000"/>
        <rFont val="Calibri"/>
        <family val="2"/>
        <scheme val="minor"/>
      </rPr>
      <t>*</t>
    </r>
  </si>
  <si>
    <t>Average 2020/21 fee. If you have newer/better data than End of year 2020/21, enter it below and explain why it differs in the comments. Otherwise enter the end of year 2020-21 value</t>
  </si>
  <si>
    <t>What was your actual average fee rate per actual user for 2021/22?</t>
  </si>
  <si>
    <t>Implied Uplift: Actual 2021/22 rates compared to 2020/21 rates</t>
  </si>
  <si>
    <t>20/21 dif</t>
  </si>
  <si>
    <r>
      <rPr>
        <b/>
        <sz val="11"/>
        <color theme="0"/>
        <rFont val="Calibri"/>
        <family val="2"/>
        <scheme val="minor"/>
      </rPr>
      <t>1. Please provide the average amount that you paid to external providers for home care, calculated on a consistent basis.</t>
    </r>
    <r>
      <rPr>
        <sz val="11"/>
        <color theme="0"/>
        <rFont val="Calibri"/>
        <family val="2"/>
        <scheme val="minor"/>
      </rPr>
      <t xml:space="preserve">
(£ per contact hour, following the exclusions as in the instructions above)</t>
    </r>
  </si>
  <si>
    <r>
      <rPr>
        <b/>
        <sz val="11"/>
        <color theme="0"/>
        <rFont val="Calibri"/>
        <family val="2"/>
        <scheme val="minor"/>
      </rPr>
      <t>2. Please provide the average amount that you paid for external provider care homes without nursing for clients aged 65+, calculated on a consistent basis.</t>
    </r>
    <r>
      <rPr>
        <sz val="11"/>
        <color theme="0"/>
        <rFont val="Calibri"/>
        <family val="2"/>
        <scheme val="minor"/>
      </rPr>
      <t xml:space="preserve">
(£ per client per week, following the exclusions as in the instructions above)</t>
    </r>
  </si>
  <si>
    <r>
      <rPr>
        <b/>
        <sz val="11"/>
        <color theme="0"/>
        <rFont val="Calibri"/>
        <family val="2"/>
        <scheme val="minor"/>
      </rPr>
      <t>3. Please provide the average amount that you paid for external provider care homes with nursing for clients aged 65+, calculated on a consistent basis.</t>
    </r>
    <r>
      <rPr>
        <sz val="11"/>
        <color theme="0"/>
        <rFont val="Calibri"/>
        <family val="2"/>
        <scheme val="minor"/>
      </rPr>
      <t xml:space="preserve">
(£ per client per week, following the exclusions in the instructions above)</t>
    </r>
  </si>
  <si>
    <t>4. Please provide additional commentary if your 2020-21 fee is different from that reported in your 2020-21 end of year report.
Please do not use more than 250 characters.</t>
  </si>
  <si>
    <r>
      <rPr>
        <sz val="12"/>
        <color rgb="FFFF0000"/>
        <rFont val="Calibri"/>
        <family val="2"/>
        <scheme val="minor"/>
      </rPr>
      <t>*</t>
    </r>
    <r>
      <rPr>
        <sz val="11"/>
        <color theme="1"/>
        <rFont val="Calibri"/>
        <family val="2"/>
        <scheme val="minor"/>
      </rPr>
      <t xml:space="preserve"> ".." in the column C lookup means that no 2020-21 fee was reported by your council in the 2020-21 EoY report</t>
    </r>
  </si>
  <si>
    <r>
      <rPr>
        <sz val="12"/>
        <color rgb="FFFF0000"/>
        <rFont val="Calibri"/>
        <family val="2"/>
        <scheme val="minor"/>
      </rPr>
      <t>**</t>
    </r>
    <r>
      <rPr>
        <sz val="11"/>
        <color theme="1"/>
        <rFont val="Calibri"/>
        <family val="2"/>
        <scheme val="minor"/>
      </rPr>
      <t xml:space="preserve">  For column F, please calculate your fee rate as the expenditure during the year divided by the number of actual client weeks during the year. This will pick up any support that you have provided in terms of occupancy guarantees.
(Occupancy guarantees should result in a higher rate per actual user.)</t>
    </r>
  </si>
  <si>
    <r>
      <rPr>
        <sz val="12"/>
        <color rgb="FFFF0000"/>
        <rFont val="Calibri"/>
        <family val="2"/>
        <scheme val="minor"/>
      </rPr>
      <t xml:space="preserve">*** </t>
    </r>
    <r>
      <rPr>
        <sz val="12"/>
        <rFont val="Calibri"/>
        <family val="2"/>
        <scheme val="minor"/>
      </rPr>
      <t>Both North Northamptonshire &amp; West Northamptonshire will pull the same last year figures as reported by the former Northamptonshire County Council.</t>
    </r>
  </si>
  <si>
    <t>2020/21</t>
  </si>
  <si>
    <t>1. Actual average fee rate per actual user for 2020-21</t>
  </si>
  <si>
    <t>2. Actual average fee rate for external provider care homes without nursing clients aged 65+ for 2020-21</t>
  </si>
  <si>
    <t>3. Actual average fee rate for external provider care homes with nursing clients aged 65+ for 2020-21</t>
  </si>
  <si>
    <t>1. Average amount paid to external providers for home care in 2019-20</t>
  </si>
  <si>
    <t>1. Anticipated average fee rate for 2020-21, if COVID-19 had not occurred</t>
  </si>
  <si>
    <t>2. Average amount paid for external provider care homes without nursing for clients aged 65+ in 2019-20</t>
  </si>
  <si>
    <t>2. Anticipated average fee rate for external provider care homes without nursing clients aged 65+ for 2020-21, if COVID-19 had not occurred</t>
  </si>
  <si>
    <t>3. Average amount paid for external provider care homes with nursing for clients aged 65+ in 2019-20</t>
  </si>
  <si>
    <t>3. Anticipated average fee rate for external provider care homes with nursing clients aged 65+ for 2020-21, if COVID-19 had not occurred</t>
  </si>
  <si>
    <t>Northamptonshire</t>
  </si>
  <si>
    <t>5. I&amp;E</t>
  </si>
  <si>
    <t>7. iBCF</t>
  </si>
  <si>
    <t>3. National Conditions &amp; s75</t>
  </si>
  <si>
    <t>D165</t>
  </si>
  <si>
    <t>D167</t>
  </si>
  <si>
    <t>D169</t>
  </si>
  <si>
    <t>D171</t>
  </si>
  <si>
    <t>D173</t>
  </si>
  <si>
    <t>D174</t>
  </si>
  <si>
    <t>D176</t>
  </si>
  <si>
    <t>D177</t>
  </si>
  <si>
    <t>C9</t>
  </si>
  <si>
    <t>C10</t>
  </si>
  <si>
    <t>C11</t>
  </si>
  <si>
    <t>C12</t>
  </si>
  <si>
    <t>D9</t>
  </si>
  <si>
    <t>D10</t>
  </si>
  <si>
    <t>D11</t>
  </si>
  <si>
    <t>D12</t>
  </si>
  <si>
    <t>H14</t>
  </si>
  <si>
    <t>H17</t>
  </si>
  <si>
    <t>H18</t>
  </si>
  <si>
    <t>H19</t>
  </si>
  <si>
    <t>I14</t>
  </si>
  <si>
    <t>I17</t>
  </si>
  <si>
    <t>I18</t>
  </si>
  <si>
    <t>I19</t>
  </si>
  <si>
    <t>J14</t>
  </si>
  <si>
    <t>J17</t>
  </si>
  <si>
    <t>J18</t>
  </si>
  <si>
    <t>J19</t>
  </si>
  <si>
    <t>H16</t>
  </si>
  <si>
    <t>I16</t>
  </si>
  <si>
    <t>H27</t>
  </si>
  <si>
    <t>H28</t>
  </si>
  <si>
    <t>I27</t>
  </si>
  <si>
    <t>I28</t>
  </si>
  <si>
    <t>E23</t>
  </si>
  <si>
    <t>F43</t>
  </si>
  <si>
    <t>D45</t>
  </si>
  <si>
    <t>F51</t>
  </si>
  <si>
    <t>D53</t>
  </si>
  <si>
    <t>E35</t>
  </si>
  <si>
    <t>C13</t>
  </si>
  <si>
    <t>C14</t>
  </si>
  <si>
    <t>D13</t>
  </si>
  <si>
    <t>D14</t>
  </si>
  <si>
    <t>C21</t>
  </si>
  <si>
    <t>C22</t>
  </si>
  <si>
    <t>D21</t>
  </si>
  <si>
    <t>D22</t>
  </si>
  <si>
    <t>C25</t>
  </si>
  <si>
    <t>C26</t>
  </si>
  <si>
    <t>D25</t>
  </si>
  <si>
    <t>D26</t>
  </si>
  <si>
    <t>D23</t>
  </si>
  <si>
    <t>D24</t>
  </si>
  <si>
    <t>E24</t>
  </si>
  <si>
    <t>E25</t>
  </si>
  <si>
    <t>B156</t>
  </si>
  <si>
    <t>1) Plans to be jointly agreed?</t>
  </si>
  <si>
    <t>2) Social care from CCG minimum contribution agreed in line with Planning Requirements?</t>
  </si>
  <si>
    <t>4) The CCG and LA have confirmed compliance with these conditions to the HWB?</t>
  </si>
  <si>
    <t>1) Plans to be jointly agreed? If no please detail</t>
  </si>
  <si>
    <t>2) Social care from CCG minimum contribution agreed in line with Planning Requirements? Detail</t>
  </si>
  <si>
    <t>3) Agreement to invest in NHS commissioned out of hospital services? If no please detail</t>
  </si>
  <si>
    <t>4) The CCG and LA have confirmed compliance with these conditions to the HWB? If no please detail</t>
  </si>
  <si>
    <t>Avoidable admissions performance target assesment</t>
  </si>
  <si>
    <t>Discharge to normal place of residence performance target assesment</t>
  </si>
  <si>
    <t>Res Admissions performance target assesment</t>
  </si>
  <si>
    <t>Reablement performance target assesment</t>
  </si>
  <si>
    <t>Avoidable admissions challenges and support needs</t>
  </si>
  <si>
    <t>Discharge to normal place of residence challenges and support needs</t>
  </si>
  <si>
    <t>Res Admissions challenges and support needs</t>
  </si>
  <si>
    <t>Reablement challenges and support needs</t>
  </si>
  <si>
    <t>Avoidable admissions achievements</t>
  </si>
  <si>
    <t>Discharge to normal place of residence achievements</t>
  </si>
  <si>
    <t>Res Admissions achievements</t>
  </si>
  <si>
    <t>Reablement achievements</t>
  </si>
  <si>
    <t>Do you wish to change the additional NHS funding?</t>
  </si>
  <si>
    <t>Do you wish to change the additional LA funding?</t>
  </si>
  <si>
    <t>Actual NHS Additional</t>
  </si>
  <si>
    <t>Actual LA Additional</t>
  </si>
  <si>
    <t>DF Do you wish to change the additional NHS funding?</t>
  </si>
  <si>
    <t>DF Do you wish to change the additional LA funding?</t>
  </si>
  <si>
    <t>DF Actual LA Additional</t>
  </si>
  <si>
    <t>Income commentary</t>
  </si>
  <si>
    <t>Do you wish to change the expedniture?</t>
  </si>
  <si>
    <t>Actual Expenidture</t>
  </si>
  <si>
    <t>DF Do you wish to change the expedniture?</t>
  </si>
  <si>
    <t>DF Actual Expenidture</t>
  </si>
  <si>
    <t>Expenditure commentary</t>
  </si>
  <si>
    <t>Statement 1: Delivery of the BCF has improved joint working between health and social care</t>
  </si>
  <si>
    <t>Statement 2: Our BCF schemes were implemented as planned in 2020-21</t>
  </si>
  <si>
    <t>Statement 3: Delivery of BCF plan had a positive impact on the integration of health and social care</t>
  </si>
  <si>
    <t>Statement 1 commentary</t>
  </si>
  <si>
    <t>Statement 2 commentary</t>
  </si>
  <si>
    <t>Statement 3 commentary</t>
  </si>
  <si>
    <t>Success 1 commentary</t>
  </si>
  <si>
    <t>Success 2 commentary</t>
  </si>
  <si>
    <t>Challenge 1 commentary</t>
  </si>
  <si>
    <t>Challenge 2 commentary</t>
  </si>
  <si>
    <t>1. Average amount paid to external providers for home care in 2020-21</t>
  </si>
  <si>
    <t>1. Actual average fee rate per actual user for 2021-22</t>
  </si>
  <si>
    <t>2. Average amount paid for external provider care homes without nursing for clients aged 65+ in 2020-21</t>
  </si>
  <si>
    <t>2. Actual average fee rate for external provider care homes without nursing clients aged 65+ for 2021-22</t>
  </si>
  <si>
    <t>3. Average amount paid for external provider care homes with nursing for clients aged 65+ in 2020-21</t>
  </si>
  <si>
    <t>3. Actual average fee rate for external provider care homes with nursing clients aged 65+ for 2021-22</t>
  </si>
  <si>
    <t>4. Additional commentary if your 2019-20 fee is different from that reported at Q2 2019-20</t>
  </si>
  <si>
    <t>HWB</t>
  </si>
  <si>
    <t>Do you wish to change your additional actual ICB funding?</t>
  </si>
  <si>
    <t>DF Actual ICB Additional</t>
  </si>
  <si>
    <t>If yes, please explain why</t>
  </si>
  <si>
    <t>Did the scheme have the intended impact?</t>
  </si>
  <si>
    <t>Source of Funding</t>
  </si>
  <si>
    <t>ICB allocation</t>
  </si>
  <si>
    <t>Local authority grant</t>
  </si>
  <si>
    <t>- All information will be supplied to BCF partners to inform policy development.</t>
  </si>
  <si>
    <t>Scheme Name</t>
  </si>
  <si>
    <t>Hospital discharge, planning and support</t>
  </si>
  <si>
    <t>Market stabilisation and workforce issues</t>
  </si>
  <si>
    <t>Targeted out of hospital care</t>
  </si>
  <si>
    <t>Additional P2 beds</t>
  </si>
  <si>
    <t>Bolstering CMHTs and community rehabilitation teams - BEH</t>
  </si>
  <si>
    <t>Brokerage Officer</t>
  </si>
  <si>
    <t>Community equipment (P1)</t>
  </si>
  <si>
    <t>Homeless stepdown</t>
  </si>
  <si>
    <t>Intermediate Care beds (MH)</t>
  </si>
  <si>
    <t>MH IDTs - BEH</t>
  </si>
  <si>
    <t>MH IDTs - LBB</t>
  </si>
  <si>
    <t>Reablement (P1)</t>
  </si>
  <si>
    <t>Residential and nursing care (P3)</t>
  </si>
  <si>
    <t>Social worker recruitment resource</t>
  </si>
  <si>
    <t>Staff in hospital social work teams (P1 and P3)</t>
  </si>
  <si>
    <t>Workforce and Retention</t>
  </si>
  <si>
    <t>Additional bridging support hours (Rehablement)</t>
  </si>
  <si>
    <t>Additional discharge transport</t>
  </si>
  <si>
    <t>Agency Nursing - Support to independent sector nursing providers</t>
  </si>
  <si>
    <t>CHC/Complex Cases - funded beds and complex care packages with 1:1/2:1 support</t>
  </si>
  <si>
    <t>Clinical Educator - Criteria to reside</t>
  </si>
  <si>
    <t>Community Equipment</t>
  </si>
  <si>
    <t>Digital - Assistive Technology</t>
  </si>
  <si>
    <t>Hospice - Increased community support and out of hours</t>
  </si>
  <si>
    <t>Intermediate Care medical support and oversight</t>
  </si>
  <si>
    <t>Little Help to Home - Hospital Discharge Service</t>
  </si>
  <si>
    <t xml:space="preserve">Mental Health hospital discharge support </t>
  </si>
  <si>
    <t>Mental Health Step Down Bed</t>
  </si>
  <si>
    <t>Physical Activity Training</t>
  </si>
  <si>
    <t>Rapid Response Homecare support</t>
  </si>
  <si>
    <t>Shared Lives - Additional step-down and respite capacity</t>
  </si>
  <si>
    <t>Short stay placements</t>
  </si>
  <si>
    <t>Step Down (spot purchase beds)</t>
  </si>
  <si>
    <t>Support payments to homecare providers/in-house reablement team to create additional capacity</t>
  </si>
  <si>
    <t>Support to facilitate s17 discharges (of s37/41 patients)</t>
  </si>
  <si>
    <t>Transport support for non-driving care workers</t>
  </si>
  <si>
    <t>Additional D2A Home Care with support</t>
  </si>
  <si>
    <t>Backlog of Care Act assessments</t>
  </si>
  <si>
    <t>Big Package Home care with therapeutic and coordination support descalation P2 to P1</t>
  </si>
  <si>
    <t>D2A beds &amp; GP Cover to D2A Beds</t>
  </si>
  <si>
    <t>Flow Coordination</t>
  </si>
  <si>
    <t>Mental Health Discharge Case coordination</t>
  </si>
  <si>
    <t>Project Coordination</t>
  </si>
  <si>
    <t>Technology and equipment to support home care</t>
  </si>
  <si>
    <t>Third sector support</t>
  </si>
  <si>
    <t>Additional Hours</t>
  </si>
  <si>
    <t>Assessment &amp; Review</t>
  </si>
  <si>
    <t>Destiny Step Down Beds</t>
  </si>
  <si>
    <t xml:space="preserve">Discharge Hub </t>
  </si>
  <si>
    <t>Dom Care - ELFT</t>
  </si>
  <si>
    <t xml:space="preserve">Domiciliary Care </t>
  </si>
  <si>
    <t>Enhanced Reablement beds</t>
  </si>
  <si>
    <t>Increase bedded care capacity</t>
  </si>
  <si>
    <t>Patient pathway co-ordinator</t>
  </si>
  <si>
    <t>Patient Transport</t>
  </si>
  <si>
    <t>Reablement Staff</t>
  </si>
  <si>
    <t>Safegaurding</t>
  </si>
  <si>
    <t>SHREWD</t>
  </si>
  <si>
    <t>Step Down Beds</t>
  </si>
  <si>
    <t>Supporting inhouse care teams</t>
  </si>
  <si>
    <t>Training</t>
  </si>
  <si>
    <t>Transfer of Care Co-ordination</t>
  </si>
  <si>
    <t>Additional Dietetic Support to prevent failed discharges - increasing community capacity (ICB contribution)</t>
  </si>
  <si>
    <t>Discharge Care Options - Increasing community capacity to support the discharge of people with dementia, delirium and other complex care and support needs (ICB contribution)</t>
  </si>
  <si>
    <t>Ensuring efficient use of market capacity and staff availabilty to support the flow of discharges (Local Authority contribution)</t>
  </si>
  <si>
    <t>Improving recruitment across the social care workforce (ICB contribution)</t>
  </si>
  <si>
    <t>Increasing community capacity for holisitic care at home that maximises staff productivity across health and social care (ICB contribution)</t>
  </si>
  <si>
    <t>Mental Health Discharges - Additional social care workforce capacity (ICB contribution)</t>
  </si>
  <si>
    <t>Multi-disciplinary staff to aid recovery and assessment of people accessing D2A services - Additional social care workforce capacity (ICB contribution)</t>
  </si>
  <si>
    <t>Workforce initiatives to free-up and support the frontline - Additional social care workforce capacity, aided through recruitment, retention and/or redeployment (Local Authority contribution)</t>
  </si>
  <si>
    <t>BCC Assessment and Coordination Capacity</t>
  </si>
  <si>
    <t>Care Home High Intensity</t>
  </si>
  <si>
    <t>Care Provider Workforce - Recruitment and Retention</t>
  </si>
  <si>
    <t>Discharges outside of existing pathways</t>
  </si>
  <si>
    <t>Mental Health Homeless Pathway</t>
  </si>
  <si>
    <t>Mental Health Step-down provision</t>
  </si>
  <si>
    <t>P1 Capacity</t>
  </si>
  <si>
    <t>Additional D2A/SW capacity</t>
  </si>
  <si>
    <t xml:space="preserve">Age UK </t>
  </si>
  <si>
    <t>Agency Services at Intermediate Care facility</t>
  </si>
  <si>
    <t>Block booking of 4 beds across Nursing Homes</t>
  </si>
  <si>
    <t>Block commission additional Dom Care capacity</t>
  </si>
  <si>
    <t>Block Commission of Residential EMD Beds</t>
  </si>
  <si>
    <t>Block Commission of Residentila Beds</t>
  </si>
  <si>
    <t>Care arranging capacity over the winter period</t>
  </si>
  <si>
    <t>Carers Support</t>
  </si>
  <si>
    <t>Crisis/Planned night run</t>
  </si>
  <si>
    <t>Homelessness Provision</t>
  </si>
  <si>
    <t>One of Winter Grants to Care Providers</t>
  </si>
  <si>
    <t>Social Work staffing</t>
  </si>
  <si>
    <t>Support worker staffing</t>
  </si>
  <si>
    <t>Additional homecare capacity</t>
  </si>
  <si>
    <t>Administration costs</t>
  </si>
  <si>
    <t>Assessment capacity</t>
  </si>
  <si>
    <t>Carers Support Worker</t>
  </si>
  <si>
    <t>Discharge Processes Programme</t>
  </si>
  <si>
    <t>Discharge to assess</t>
  </si>
  <si>
    <t>Equipment</t>
  </si>
  <si>
    <t>Mental Health Discharge Programme</t>
  </si>
  <si>
    <t>Discharge to Assess Beds</t>
  </si>
  <si>
    <t>Home care or domiciliary care</t>
  </si>
  <si>
    <t>Housing</t>
  </si>
  <si>
    <t>Independent Living</t>
  </si>
  <si>
    <t>Intermediate Care</t>
  </si>
  <si>
    <t>Residential placements</t>
  </si>
  <si>
    <t>Social Work Capacity Review Team</t>
  </si>
  <si>
    <t>Staffing Financial Assessments</t>
  </si>
  <si>
    <t>Additional Care Allocation Resource</t>
  </si>
  <si>
    <t>Additional Reablement capacity</t>
  </si>
  <si>
    <t>BCP Council administration</t>
  </si>
  <si>
    <t>Community Equip Additional Capacity</t>
  </si>
  <si>
    <t>Complex Discharge Scheme</t>
  </si>
  <si>
    <t>Increased Homecare</t>
  </si>
  <si>
    <t>Interim Step down beds</t>
  </si>
  <si>
    <t>NHS Dorset administration</t>
  </si>
  <si>
    <t>Provider led Overseas recruitment</t>
  </si>
  <si>
    <t xml:space="preserve">QA and performance  monitorinh and reporting </t>
  </si>
  <si>
    <t xml:space="preserve">Rapid Response Service </t>
  </si>
  <si>
    <t>Social Work capacity in ED</t>
  </si>
  <si>
    <t>Transitional flats in extra care</t>
  </si>
  <si>
    <t>Trusted Assessor</t>
  </si>
  <si>
    <t>Vol Sector acute hospital inreach</t>
  </si>
  <si>
    <t>Vol Sector community hospital inreach</t>
  </si>
  <si>
    <t>Winter Top Beds</t>
  </si>
  <si>
    <t xml:space="preserve"> Pathway 3 practitioner </t>
  </si>
  <si>
    <t xml:space="preserve">7 day working homecare </t>
  </si>
  <si>
    <t>Facilitated Discharge from A&amp;E Senior Social Worker and support worker</t>
  </si>
  <si>
    <t xml:space="preserve">Heathlands ICS trusted assessor </t>
  </si>
  <si>
    <t xml:space="preserve">Home preparation </t>
  </si>
  <si>
    <t>IT grab bags</t>
  </si>
  <si>
    <t>Multi-therapy assistant post Care Homes</t>
  </si>
  <si>
    <t>Pathway 3 practitioner</t>
  </si>
  <si>
    <t>Physiotherapy Intervention in Care Homes</t>
  </si>
  <si>
    <t xml:space="preserve">Temporary accommodation </t>
  </si>
  <si>
    <t>Thames Hospice at Home</t>
  </si>
  <si>
    <t xml:space="preserve">The Ark </t>
  </si>
  <si>
    <t>BEST</t>
  </si>
  <si>
    <t>DTA Housing Officers</t>
  </si>
  <si>
    <t>Home Support</t>
  </si>
  <si>
    <t>In house Care Homes - Mental Health</t>
  </si>
  <si>
    <t xml:space="preserve">North Yorkshire County Council </t>
  </si>
  <si>
    <t>Pathway 3</t>
  </si>
  <si>
    <t>Reablement services</t>
  </si>
  <si>
    <t xml:space="preserve"> Domiciliary care to support hospital discharge</t>
  </si>
  <si>
    <t xml:space="preserve"> Mental Health Multi-Disciplinary/Multi-Agency Discharge Teams supporting discharge</t>
  </si>
  <si>
    <t>2 additional  Trusted Assessors</t>
  </si>
  <si>
    <t xml:space="preserve">24 Hours Funding for Complex Care Patients </t>
  </si>
  <si>
    <t>3 additional social workers</t>
  </si>
  <si>
    <t xml:space="preserve">Adult mental health Emergency Centre 7 day working </t>
  </si>
  <si>
    <t>Case workers/Discharge Facilitators - Supporting Acute IP Wards</t>
  </si>
  <si>
    <t>LA use of staffing overtime enhanced payments  to support discharge schemes</t>
  </si>
  <si>
    <t xml:space="preserve">Market quality
(additional capacity in Care Homes).
</t>
  </si>
  <si>
    <t>MH- Step down beds</t>
  </si>
  <si>
    <t>Recruiting additional therapist  and social workers to be put more reablement  packages of care in place.</t>
  </si>
  <si>
    <t>Urgent Response Service (extending night time care and support provision)</t>
  </si>
  <si>
    <t xml:space="preserve"> Spot Purchase Bed Capacity</t>
  </si>
  <si>
    <t xml:space="preserve">Additional Discharge Roles- jointly between UHSXE and SCFT to enhance the Transfer of Care Hub and ward liaison </t>
  </si>
  <si>
    <t>Additional social work to expand MH capacity</t>
  </si>
  <si>
    <t>Bariatric Bed Provision (Increase dedicated bed provision)</t>
  </si>
  <si>
    <t>Block Residential Dementia Beds (14)</t>
  </si>
  <si>
    <t>Carelink Non Injurious Falls Fallen but not injured, supporting through Carelink</t>
  </si>
  <si>
    <t xml:space="preserve">Dedicated senior decision makers to work with community and social care to enable  weekend discharge team </t>
  </si>
  <si>
    <t xml:space="preserve">Enhanced therapy approach to right size and reable within ICB beds on Pathway 2  </t>
  </si>
  <si>
    <t>High Intensity Users Care Planning</t>
  </si>
  <si>
    <t xml:space="preserve">Homecare / Spot Purchase 
Increase robustness of homecare market or create D2A capacity to support LOS and MRDs in both acute and Community settings including Responsive Services </t>
  </si>
  <si>
    <t>Homecare complex package financial support</t>
  </si>
  <si>
    <t>Homecare Planned Hours (Move to Homecare Planned Hours in support workforce recruitment retention and increased hours</t>
  </si>
  <si>
    <t xml:space="preserve">Homeless Person’s Officer </t>
  </si>
  <si>
    <t>Intermediate care beds (VNG)</t>
  </si>
  <si>
    <t>Level 5 Enhanced Discharge Team  
7 day a week (inc Bank Holidays inc Xmas/New Year) MDT working in Level 5 and onwards to support same day and enhanced  discharge (0-5 day) - this links with BHCC additionality and provides enhanced 
Therapy and VCS support</t>
  </si>
  <si>
    <t>Lindridge ICB Scheme 
4 additional intermediate care/step-down beds</t>
  </si>
  <si>
    <t>Mental Health D2A Case Management (MH Social Worker 3 months agency social worker)</t>
  </si>
  <si>
    <t>Mental Health Expanded D2A Capacity To augment the current D2A capacity which commenced on the 1st November following successful procurement.</t>
  </si>
  <si>
    <t>Moving and Handling Assistant (Reducing double up calls to support discharge and free up Homecare Capacity</t>
  </si>
  <si>
    <t>Overseas Recruitment Financial Support</t>
  </si>
  <si>
    <t>PHG's
Provide personal grants of up to £1,000 to support earlier hospital discharge</t>
  </si>
  <si>
    <t>Project Manager - SPOA for direct referrals across all services for discharge</t>
  </si>
  <si>
    <t xml:space="preserve">Project resource to interface with the 3 LA's / ICB Place areas to link in with all the additional resource eg PHG, NHSE enhanced commission transport, Newhaven Downs and ensure timely information flows from any of the B&amp;H commissioned beds with non Brighton pts </t>
  </si>
  <si>
    <t>Same Day Discharge Team (3 Posts )</t>
  </si>
  <si>
    <t>Additional capacity care homes</t>
  </si>
  <si>
    <t xml:space="preserve">Additional discharge support </t>
  </si>
  <si>
    <t xml:space="preserve">Administration </t>
  </si>
  <si>
    <t>Advance CHC dom care annual pay award to 1 Jan 2023</t>
  </si>
  <si>
    <t>Bed based P3</t>
  </si>
  <si>
    <t>Brokerage administration capacity</t>
  </si>
  <si>
    <t>Crisis response funding for MH/LDA community packages</t>
  </si>
  <si>
    <t>Discharge Support Grant</t>
  </si>
  <si>
    <t>Domiciliary care</t>
  </si>
  <si>
    <t xml:space="preserve">Facilitation of discharges during BH and weekends </t>
  </si>
  <si>
    <t>Fast Track EOL CHC beds</t>
  </si>
  <si>
    <t xml:space="preserve">Homeless multiagency team </t>
  </si>
  <si>
    <t xml:space="preserve">Mental Health </t>
  </si>
  <si>
    <t>Mental Health and homelessness</t>
  </si>
  <si>
    <t xml:space="preserve">Night sitting </t>
  </si>
  <si>
    <t>Proud to Care</t>
  </si>
  <si>
    <t>Reablement beds</t>
  </si>
  <si>
    <t xml:space="preserve">Recruitment campaigns </t>
  </si>
  <si>
    <t xml:space="preserve">Redeploy CHC nurses to improve identification of Fast Track EOL cases. </t>
  </si>
  <si>
    <t>Referrals into meal services</t>
  </si>
  <si>
    <t>Supporting complex discharges</t>
  </si>
  <si>
    <t xml:space="preserve">Supporting Complex Discharges </t>
  </si>
  <si>
    <t xml:space="preserve">Supporting homeless patients to be supported with earlier facilitated discharge </t>
  </si>
  <si>
    <t>Supporting step down from D2A</t>
  </si>
  <si>
    <t>System support: extension Medequip 7 days week.</t>
  </si>
  <si>
    <t>TEC</t>
  </si>
  <si>
    <t>Training support</t>
  </si>
  <si>
    <t>workforce Agency</t>
  </si>
  <si>
    <t>1% administration</t>
  </si>
  <si>
    <t>additional social care staff</t>
  </si>
  <si>
    <t>Brokerage for ASC Hospital Discahrge</t>
  </si>
  <si>
    <t>Brokerage for self funders</t>
  </si>
  <si>
    <t>Care Home Occupancy Rates</t>
  </si>
  <si>
    <t>Community inreach capacity for ESD</t>
  </si>
  <si>
    <t>D2A Capacity</t>
  </si>
  <si>
    <t>deep cleans, furniture moves and on-off</t>
  </si>
  <si>
    <t>Dom Care provision over BHs</t>
  </si>
  <si>
    <t>ECH Step Down provision</t>
  </si>
  <si>
    <t>Frailty Navigator</t>
  </si>
  <si>
    <t>Home First</t>
  </si>
  <si>
    <t>Homelessness discharge beds</t>
  </si>
  <si>
    <t>Increase rehab capacity</t>
  </si>
  <si>
    <t>Legal Advice</t>
  </si>
  <si>
    <t xml:space="preserve">MH Flow </t>
  </si>
  <si>
    <t>Residential Care Cost pressures</t>
  </si>
  <si>
    <t>Transport</t>
  </si>
  <si>
    <t xml:space="preserve">Additional Social Worker capacity </t>
  </si>
  <si>
    <t>Additional staff to support with winter/hospital slow</t>
  </si>
  <si>
    <t>Admiral Nurses</t>
  </si>
  <si>
    <t>Care packages</t>
  </si>
  <si>
    <t xml:space="preserve">Digital </t>
  </si>
  <si>
    <t xml:space="preserve">Discharge co-ordinator </t>
  </si>
  <si>
    <t>Discharge to Assess (D2A)</t>
  </si>
  <si>
    <t xml:space="preserve">Service Finding Additional support </t>
  </si>
  <si>
    <t xml:space="preserve">Service Finding- Additional support </t>
  </si>
  <si>
    <t>Service Finding for health funded packages of care</t>
  </si>
  <si>
    <t>Additional AHP / Pharmacy on wards</t>
  </si>
  <si>
    <t xml:space="preserve">Additional Care at home packages </t>
  </si>
  <si>
    <t>Additional D2A beds</t>
  </si>
  <si>
    <t>Additional Home care and placements (d2A overspill)</t>
  </si>
  <si>
    <t>Additional reablement hours</t>
  </si>
  <si>
    <t>Additional SDEC Frailty</t>
  </si>
  <si>
    <t>D2A IMC flow manager post</t>
  </si>
  <si>
    <t>GP in reach to IMC wards</t>
  </si>
  <si>
    <t>Hospice 2 beds</t>
  </si>
  <si>
    <t>One off purchases to support reablement environment on IMC wards</t>
  </si>
  <si>
    <t>Other reablement purchaases to speed discharge</t>
  </si>
  <si>
    <t>Primary Care Capacity</t>
  </si>
  <si>
    <t>Private Transport</t>
  </si>
  <si>
    <t>SDEC frailty</t>
  </si>
  <si>
    <t>Workforce Hub</t>
  </si>
  <si>
    <t>Case Management: Social Work Assessments (S3P02)</t>
  </si>
  <si>
    <t>Increased Home Care Capacity (2C)</t>
  </si>
  <si>
    <t>Intermediate Care Community Beds (S4P02)</t>
  </si>
  <si>
    <t>Residential bed capacity</t>
  </si>
  <si>
    <t>Residential Transitional Beds (S4P01)</t>
  </si>
  <si>
    <t>Self-Care Assistive Technology for Independent Living (S1PO3)</t>
  </si>
  <si>
    <t>Additional Capacity</t>
  </si>
  <si>
    <t>Brokerage Capacity</t>
  </si>
  <si>
    <t>Care Home Discharges - Incentivisation</t>
  </si>
  <si>
    <t>Discharge support -  HIU's</t>
  </si>
  <si>
    <t>Discharge support - Hinch</t>
  </si>
  <si>
    <t>Discharge support - Transport</t>
  </si>
  <si>
    <t>Disretionary Housing Grants</t>
  </si>
  <si>
    <t>Home Care Discharges - Incentivisation</t>
  </si>
  <si>
    <t>Intensive Dementia Support</t>
  </si>
  <si>
    <t>Mental Health Discharge Support</t>
  </si>
  <si>
    <t>OOA Discharge Support (Hinch))</t>
  </si>
  <si>
    <t>Public Health Pilot - Strength and Balance</t>
  </si>
  <si>
    <t>Reablement - retention payments</t>
  </si>
  <si>
    <t>Reablement Capacity</t>
  </si>
  <si>
    <t>Social Care Discharge Capacity</t>
  </si>
  <si>
    <t>Transfer of Care Hub - Digital Solution</t>
  </si>
  <si>
    <t>Transfer of Care Hub - workforce</t>
  </si>
  <si>
    <t>VCS Alliance</t>
  </si>
  <si>
    <t>Workforce</t>
  </si>
  <si>
    <t>1:1 nursing care support</t>
  </si>
  <si>
    <t>Admin</t>
  </si>
  <si>
    <t>Deep clean</t>
  </si>
  <si>
    <t xml:space="preserve">Hampstead Court </t>
  </si>
  <si>
    <t>Home Care</t>
  </si>
  <si>
    <t xml:space="preserve">Homeless Health </t>
  </si>
  <si>
    <t xml:space="preserve">Integrated community equipment </t>
  </si>
  <si>
    <t>Mental Health - CMHT and Community Rehab team</t>
  </si>
  <si>
    <t>Mental Health - IDT's</t>
  </si>
  <si>
    <t xml:space="preserve">Mental Health - Intermediate care beds </t>
  </si>
  <si>
    <t xml:space="preserve">Mental Health - System Resilience posts </t>
  </si>
  <si>
    <t xml:space="preserve">P2 - Ruby Beds </t>
  </si>
  <si>
    <t>Admin Costs</t>
  </si>
  <si>
    <t>Clincal Support</t>
  </si>
  <si>
    <t>Discharge Hub</t>
  </si>
  <si>
    <t>Dom Care (ELFT contracts)</t>
  </si>
  <si>
    <t>Dom Care (LA Contracts)</t>
  </si>
  <si>
    <t>Extra Staff (HDS)</t>
  </si>
  <si>
    <t>Local Incentive Payments</t>
  </si>
  <si>
    <t>Patient transport service</t>
  </si>
  <si>
    <t>Transfer of care co-ordinator</t>
  </si>
  <si>
    <t>8 Care Communities priorities and Winter grants 2022</t>
  </si>
  <si>
    <t>Acute Trust Discharge support for ECT &amp; MCHFT</t>
  </si>
  <si>
    <t>Acute Visiting Service &amp; GP out of hours</t>
  </si>
  <si>
    <t>Additional Acute Pharmacy capacity to support hospital flow</t>
  </si>
  <si>
    <t>Additional hospital transport for discharges for evenings &amp; weekends</t>
  </si>
  <si>
    <t>Approved Mental Health Practitioners Cover, evenings &amp; weekends for ECT and MCHFT</t>
  </si>
  <si>
    <t>Assistive Technology &amp; Gantry Hoists to reduce double handling care packages</t>
  </si>
  <si>
    <t>Care robots to free capacity in the care home market</t>
  </si>
  <si>
    <t>Care4CE mobile nights service to support people at home during the night- aligned to MCHFT</t>
  </si>
  <si>
    <t>Carers Payments to facilitate rapid discharge</t>
  </si>
  <si>
    <t>Challenging behaviour training for Care Homes</t>
  </si>
  <si>
    <t>Contingency budget for market restructuring and transport - fuel cost support for care at home providers</t>
  </si>
  <si>
    <t>East Cheshire Hospice</t>
  </si>
  <si>
    <t>ED Mental Health In reach specialist Support Workers to support people awaiting discharge</t>
  </si>
  <si>
    <t>Emergency Housing accommodation for prevention and discharge (for homeless people)</t>
  </si>
  <si>
    <t>Hospital Discharge Premium Payment &amp; Prevention Scheme</t>
  </si>
  <si>
    <t>Hot Hub escalation expansion for non-elective and Paediatrics</t>
  </si>
  <si>
    <t xml:space="preserve">Housing Grant to support overseas staff recruitment for existing commissioned providers </t>
  </si>
  <si>
    <t>Housing Support and Recovery in reach support to CWP wards to facilitate discharge</t>
  </si>
  <si>
    <t>Increase General Nursing Assistant Capacity care at home via CCICP</t>
  </si>
  <si>
    <t>Male only unit (8 beds) at Riseley House, Macclesfield, for challenging behaviour</t>
  </si>
  <si>
    <t>Mental Health Reablement – Rapid Response Service</t>
  </si>
  <si>
    <t>Mental Health step down supported living flats (4) 1st Enable in Crewe</t>
  </si>
  <si>
    <t>Occupational Assessment Therapy Flat (Riseley House, Macclesfield) to support indivduals to return home</t>
  </si>
  <si>
    <t>Personal Health Budgets to support discharges</t>
  </si>
  <si>
    <t>Rapid Response Care to support hospital discharge – South of the Borough</t>
  </si>
  <si>
    <t>Short stay beds to support discharges</t>
  </si>
  <si>
    <t>St Pauls Hospital Discharge Support delivered via Community Voluntary Sector</t>
  </si>
  <si>
    <t>Transfer of Care Hub, Nurses and additional Social Workers to support discharges out of ED and out of hospital</t>
  </si>
  <si>
    <t>Winter Access Fund for Primary Care</t>
  </si>
  <si>
    <t xml:space="preserve"> Primary Care/NWAS extension to Vale Royal</t>
  </si>
  <si>
    <t xml:space="preserve">Additional ASC staff to support timely assessment </t>
  </si>
  <si>
    <t>Additional IDT staff to support timely assessment and additional Integrated Brokerage resource</t>
  </si>
  <si>
    <t>Block book 18 Gen nursing / Res Home Beds</t>
  </si>
  <si>
    <t>Block book Care at Home Provider rounds</t>
  </si>
  <si>
    <t xml:space="preserve">Care Market sustainability </t>
  </si>
  <si>
    <t>Community Equipment service</t>
  </si>
  <si>
    <t xml:space="preserve">Continue block booking Pinetum 12 beds </t>
  </si>
  <si>
    <t xml:space="preserve">Expansion of CCICP Bridging service </t>
  </si>
  <si>
    <t>Expansion of COCH Rapid Response Staffing (20wte)</t>
  </si>
  <si>
    <t xml:space="preserve">Expansion of CWAC reablement </t>
  </si>
  <si>
    <t>Extend Community and Voluntary sector support</t>
  </si>
  <si>
    <t>Mental Health Discharge/Step Down Support</t>
  </si>
  <si>
    <t>Mental Health Projects TBC</t>
  </si>
  <si>
    <t>Pooled budget to cover escalation cost of P2/3 (off-contract rates)</t>
  </si>
  <si>
    <t xml:space="preserve">Sustainable P2 and P3- 12 block booked beds 10 Gen nursing 2 Dementia Nursing </t>
  </si>
  <si>
    <t>Additional packages</t>
  </si>
  <si>
    <t xml:space="preserve">Additional packages </t>
  </si>
  <si>
    <t xml:space="preserve">Additional Staff </t>
  </si>
  <si>
    <t xml:space="preserve">Reablement </t>
  </si>
  <si>
    <t>Residential care</t>
  </si>
  <si>
    <t>ASC Scheme 10 Proud to Care - Workforce Campaign</t>
  </si>
  <si>
    <t>ASC Scheme 6 Home Care high priority unmet demand purchase</t>
  </si>
  <si>
    <t>ASC Scheme 7 Increase to fair cost of care for home care capacity</t>
  </si>
  <si>
    <t>ASC Scheme 9 Additional assessing and brokerage</t>
  </si>
  <si>
    <t>ICB Scheme 13 Care Home Support</t>
  </si>
  <si>
    <t>ICB Scheme 1a - Commissioning of additional reablement capacity and Home First assessing capacity</t>
  </si>
  <si>
    <t>ICB Scheme 1b - Facilitation of hospital discharges for people with mental health and dementia support needs</t>
  </si>
  <si>
    <t>ICB Scheme 2a Community Hospitals 7 Day Services, Flow &amp; Rehabilitation Programme</t>
  </si>
  <si>
    <t>ICB Scheme 2b Community Hospital Dementia and Complex Care beds &amp; wraparound support</t>
  </si>
  <si>
    <t>ICB Scheme 3a Repurposing and block contracting of 25 complex care and dementia beds</t>
  </si>
  <si>
    <t>ICB Scheme 3b GP Care Home Discharge Support DES</t>
  </si>
  <si>
    <t>ICB Scheme 4 Expansion of Primary Care Dementia Practitioner Scheme</t>
  </si>
  <si>
    <t>ICB Scheme 5 Social Care Workforce Development jointly develop a programme for social care workforce development</t>
  </si>
  <si>
    <t>ICB Scheme 8 Increase to fair cost of care for home care capacity</t>
  </si>
  <si>
    <t>IOS contribution to ICB Scheme 5 Social Care Workforce Development jointly develop a programme for social are workforce development</t>
  </si>
  <si>
    <t>Joint Scheme 11 TEC &amp; Equipment</t>
  </si>
  <si>
    <t>Joint Scheme 12 Fund administration</t>
  </si>
  <si>
    <t>Adult Care Staffing Pressures</t>
  </si>
  <si>
    <t>AMHP Service</t>
  </si>
  <si>
    <t>CAB</t>
  </si>
  <si>
    <t>Care Academy provider support</t>
  </si>
  <si>
    <t>Care Homes discharge and staff support</t>
  </si>
  <si>
    <t>Community Hospital Bed Capacity</t>
  </si>
  <si>
    <t>Discharge System coordinator</t>
  </si>
  <si>
    <t>Discharge/ Recovery Unit</t>
  </si>
  <si>
    <t>Domiciliary Block CHC (uplift)</t>
  </si>
  <si>
    <t>Domiciliary Care additional capacity</t>
  </si>
  <si>
    <t>Domiciliary Care Block ( uplift)</t>
  </si>
  <si>
    <t>IC Bed Increase Capacity</t>
  </si>
  <si>
    <t>MH Discharge Team Support</t>
  </si>
  <si>
    <t>MH/LD Services</t>
  </si>
  <si>
    <t>NEAS ( MH/LD) Transport</t>
  </si>
  <si>
    <t>West Cornforth Step Down Service</t>
  </si>
  <si>
    <t>7 Day Brokerage</t>
  </si>
  <si>
    <t>Additional Care Capacity to support complex discharges</t>
  </si>
  <si>
    <t>Additional OT's to enhance reablement</t>
  </si>
  <si>
    <t>Additional SW's to enhance reablement</t>
  </si>
  <si>
    <t>Additional TL to manage expanded discharge team</t>
  </si>
  <si>
    <t>Community Pathway Coordinators</t>
  </si>
  <si>
    <t>Equipment deliveries</t>
  </si>
  <si>
    <t>Equipment Purchases</t>
  </si>
  <si>
    <t>Expansion of IDT</t>
  </si>
  <si>
    <t>Flow Team Expansion</t>
  </si>
  <si>
    <t>Hospital Team expansion</t>
  </si>
  <si>
    <t>Housing Support</t>
  </si>
  <si>
    <t>Increase CH provider review capacity</t>
  </si>
  <si>
    <t>Increased flow in CHC pathways</t>
  </si>
  <si>
    <t>Increased Home Support Hours</t>
  </si>
  <si>
    <t>Increased step down bed Capacity</t>
  </si>
  <si>
    <t>MH Discharge</t>
  </si>
  <si>
    <t>Pathway 1 hours</t>
  </si>
  <si>
    <t>Pathway 1 workforce incentives</t>
  </si>
  <si>
    <t>Pathway 2 beds</t>
  </si>
  <si>
    <t>Pathway 3 MDT</t>
  </si>
  <si>
    <t>Physio capacity</t>
  </si>
  <si>
    <t>Removal of Barriers to discharge</t>
  </si>
  <si>
    <t>Response coordination</t>
  </si>
  <si>
    <t>Retention</t>
  </si>
  <si>
    <t>12 additional step down beds</t>
  </si>
  <si>
    <t>Additional community Equipment</t>
  </si>
  <si>
    <t xml:space="preserve">Additional discharge staff in LIFE </t>
  </si>
  <si>
    <t>Additional home treatment capacity</t>
  </si>
  <si>
    <t>Additional pharmacy staff to reduce waits for medication on discharge</t>
  </si>
  <si>
    <t>Advance discharge planning liaison</t>
  </si>
  <si>
    <t>Bed Bureau contribution to SWL</t>
  </si>
  <si>
    <t>Bed Bureau staffing</t>
  </si>
  <si>
    <t>Brokerage and placement staffing</t>
  </si>
  <si>
    <t>CHC staffing</t>
  </si>
  <si>
    <t>Enhanced discharge staff including weekend</t>
  </si>
  <si>
    <t>Enhanced packages (SDS)</t>
  </si>
  <si>
    <t>Enhanced Primary care support to community discharge</t>
  </si>
  <si>
    <t>Extended equipment service to 7 days</t>
  </si>
  <si>
    <t>Extra supported housing units</t>
  </si>
  <si>
    <t>Flow Hub</t>
  </si>
  <si>
    <t>Housing pathway support staff</t>
  </si>
  <si>
    <t>Increase availability for pathway 1 discharges</t>
  </si>
  <si>
    <t>overspill discharge support</t>
  </si>
  <si>
    <t>Responsible commissioner identification support</t>
  </si>
  <si>
    <t xml:space="preserve">Social work staffing </t>
  </si>
  <si>
    <t>Staying Put, increased costs and weekend support</t>
  </si>
  <si>
    <t>Trusted Assessor model for Home Care Providers</t>
  </si>
  <si>
    <t>Winter bed staffng</t>
  </si>
  <si>
    <t xml:space="preserve">Additional Coordination and Assessment </t>
  </si>
  <si>
    <t>Additional staffing capacity to support D2A services</t>
  </si>
  <si>
    <t xml:space="preserve">Alternative community support </t>
  </si>
  <si>
    <t>Assistive Technology Equipment and Capacity</t>
  </si>
  <si>
    <t xml:space="preserve">Care Packages </t>
  </si>
  <si>
    <t>CHC Nursing Residential Beds</t>
  </si>
  <si>
    <t xml:space="preserve">Flexible Grant and Carers Support </t>
  </si>
  <si>
    <t>Home First Capacity</t>
  </si>
  <si>
    <t>Improved Assessment and Coordination Capacity for Mental Health services</t>
  </si>
  <si>
    <t>Improved Capacity and Deployment of Domiciliary Support</t>
  </si>
  <si>
    <t>Improved coordination, assessment and harmonisation of D2A Processes</t>
  </si>
  <si>
    <t>Increased capacity of discharge and transport services</t>
  </si>
  <si>
    <t xml:space="preserve">Intermediate Care and Residential Bed Placements </t>
  </si>
  <si>
    <t>Mental Health D2A Beds</t>
  </si>
  <si>
    <t xml:space="preserve">Reablement Coordination and Assessment support </t>
  </si>
  <si>
    <t xml:space="preserve">Acute Hospital MH Liaison Role </t>
  </si>
  <si>
    <t>Additional Intermediate/short stay bed capacity</t>
  </si>
  <si>
    <t>Additional social workers to cover extra activity over winter period</t>
  </si>
  <si>
    <t>ALD specialist clinical in reach support for Greenlight patients</t>
  </si>
  <si>
    <t>Brokerage</t>
  </si>
  <si>
    <t>CHC Block Hours</t>
  </si>
  <si>
    <t>Expansion of Mental Health Hospital Discharge Service into General Needs Hospitals</t>
  </si>
  <si>
    <t>Hospital in reach nurse via St Teresa's Hospice to support discharge home or into a hospice bed</t>
  </si>
  <si>
    <t>Incentivise recruitment and retention bonus payments</t>
  </si>
  <si>
    <t>Mental Health Funding</t>
  </si>
  <si>
    <t>Mental Health Hospital Discharge Service Expansion</t>
  </si>
  <si>
    <t>Mental Health/ Social Care Discharges - Transport</t>
  </si>
  <si>
    <t>Mileage payments for homecare</t>
  </si>
  <si>
    <t>Occupational Therapy</t>
  </si>
  <si>
    <t xml:space="preserve">Rapid Response </t>
  </si>
  <si>
    <t>Reviewing Officers</t>
  </si>
  <si>
    <t>Time Banding to increase flow and prevent blockages</t>
  </si>
  <si>
    <t>Additional admissions to PVI homecare</t>
  </si>
  <si>
    <t>Additional admissions to PVI short term residential</t>
  </si>
  <si>
    <t>Additional PVI workforce payment</t>
  </si>
  <si>
    <t>Additional Social Worker/ AHMP to support Radbourne Unit</t>
  </si>
  <si>
    <t>Additional Social Worker/ CCWs to support LRCH ward 5</t>
  </si>
  <si>
    <t>ASCDF Administration</t>
  </si>
  <si>
    <t>Brokerage support for Pathway 3</t>
  </si>
  <si>
    <t>Discharge to Assess packages</t>
  </si>
  <si>
    <t>Florence Nightingale Community Hospital (23 beds)</t>
  </si>
  <si>
    <t>Hospice provision (4 beds)</t>
  </si>
  <si>
    <t>Ilkeston Hospital (14 beds)</t>
  </si>
  <si>
    <t>Local Area Coordination within IDT/ ED at Royal Derby</t>
  </si>
  <si>
    <t>Mental Health Step Down Residential Capacity (8 beds)</t>
  </si>
  <si>
    <t>NEPTS (4 crews per day)</t>
  </si>
  <si>
    <t>Overnight discharge Lounge and Hub facility to allow progression of discharges through the 24 hour period</t>
  </si>
  <si>
    <t>Self-Management Facilitators</t>
  </si>
  <si>
    <t>Spot-purchasing capacity</t>
  </si>
  <si>
    <t>VCSE capacity to suppport discharge</t>
  </si>
  <si>
    <t>Additional 3 direct payment staff in hospitals</t>
  </si>
  <si>
    <t>Additional PVI incentive payment</t>
  </si>
  <si>
    <t>Additional PVI payment over the period</t>
  </si>
  <si>
    <t>Flow for hospitals ccw and management</t>
  </si>
  <si>
    <t>Home from Hospital</t>
  </si>
  <si>
    <t>Interim beds across Derbyshire CC locations (10 beds)</t>
  </si>
  <si>
    <t>Patient flow workers</t>
  </si>
  <si>
    <t>HD Agency</t>
  </si>
  <si>
    <t>HD Residential / Nursing</t>
  </si>
  <si>
    <t>Additional capacity for residential placements (ICB contribution)</t>
  </si>
  <si>
    <t>Additional capacity for residential placements (LA contribution)</t>
  </si>
  <si>
    <t xml:space="preserve">Capacity tracker </t>
  </si>
  <si>
    <t xml:space="preserve">Community based equipment </t>
  </si>
  <si>
    <t>Domilliary care to support hospital discharge (ICB contribution)</t>
  </si>
  <si>
    <t>Domilliary care to support hospital discharge (LA contribution)</t>
  </si>
  <si>
    <t xml:space="preserve">Home from hospital support packs </t>
  </si>
  <si>
    <t xml:space="preserve">Increase in mental health provision </t>
  </si>
  <si>
    <t>Pay increase for domicilliary care sector (ICB  contribution)</t>
  </si>
  <si>
    <t>Pay increase for domicilliary care sector (LA contribution)</t>
  </si>
  <si>
    <t xml:space="preserve">Urgent hospital discharge support </t>
  </si>
  <si>
    <t xml:space="preserve">Workforce retention </t>
  </si>
  <si>
    <t>Administration Support</t>
  </si>
  <si>
    <t>Care Allocation resourcing</t>
  </si>
  <si>
    <t>D2A for complex discharges</t>
  </si>
  <si>
    <t>Domiciliary Care Blocks</t>
  </si>
  <si>
    <t>Live In Care Block</t>
  </si>
  <si>
    <t>Nursing beds block</t>
  </si>
  <si>
    <t>Recovery Community Resilience</t>
  </si>
  <si>
    <t>Step up/ step down beds</t>
  </si>
  <si>
    <t>Trusted Assessors</t>
  </si>
  <si>
    <t>Winter surge beds</t>
  </si>
  <si>
    <t xml:space="preserve">Additional back office support </t>
  </si>
  <si>
    <t>Additional beds to support discharge for those patients testing positive for covid</t>
  </si>
  <si>
    <t>Additional discharge 2 Assess joint plan (townships)</t>
  </si>
  <si>
    <t xml:space="preserve">Additional equipment </t>
  </si>
  <si>
    <t>Additional Intermediate Care bed based capacity</t>
  </si>
  <si>
    <t>Additional Intermediate Care Nurse capapcity</t>
  </si>
  <si>
    <t xml:space="preserve">Additional Pathway 1 </t>
  </si>
  <si>
    <t>Additional Pathway 3 beds</t>
  </si>
  <si>
    <t>Additional pathway 3 beds managed by health teams, patients with nursing needs</t>
  </si>
  <si>
    <t>Additional social work capacity for mental health and LD colleagues</t>
  </si>
  <si>
    <t>Administration time for planning and co-ordination</t>
  </si>
  <si>
    <t>Assessment capacity to review  care packages in peoples own homes.</t>
  </si>
  <si>
    <t>Bridging beds</t>
  </si>
  <si>
    <t>Enhanced neuro-rehabilitation capacity</t>
  </si>
  <si>
    <t>Overtime for dom care workers and social work staff</t>
  </si>
  <si>
    <t>Social work capacity</t>
  </si>
  <si>
    <t>Support for pathway 0</t>
  </si>
  <si>
    <t>Therapy capacity for pathway 3 and spot purchase beds</t>
  </si>
  <si>
    <t>Therapy support in patents own homes</t>
  </si>
  <si>
    <t>Top slice for administration</t>
  </si>
  <si>
    <t>Voluntary sector support for mental health inpatients</t>
  </si>
  <si>
    <t>Homecare (D2A)</t>
  </si>
  <si>
    <t xml:space="preserve">Residential </t>
  </si>
  <si>
    <t>Additional costs associated with step down beds</t>
  </si>
  <si>
    <t>Additional ICT Beds</t>
  </si>
  <si>
    <t>Additional SPOT Purchase patients to support Health Transfer</t>
  </si>
  <si>
    <t>CHC Brokerage</t>
  </si>
  <si>
    <t>CIPHER</t>
  </si>
  <si>
    <t xml:space="preserve">Community equipment for hospital discharge </t>
  </si>
  <si>
    <t>Data Analyst</t>
  </si>
  <si>
    <t>End of Life Step Down Beds</t>
  </si>
  <si>
    <t xml:space="preserve">Enhanced weekend decision making in the Care Market </t>
  </si>
  <si>
    <t>In house service retention</t>
  </si>
  <si>
    <t>Increased Hourly rate to Homecare staff in the East Riding geography</t>
  </si>
  <si>
    <t>Local Transport Solution to support timely discharge</t>
  </si>
  <si>
    <t>Maximising Independence Team</t>
  </si>
  <si>
    <t>Mental Health Crisis Beds (East Riding)</t>
  </si>
  <si>
    <t>Perfect Week - Discharge event</t>
  </si>
  <si>
    <t xml:space="preserve">Reablement telecare / lifeline </t>
  </si>
  <si>
    <t>Senior Nurse Assertive In-reach</t>
  </si>
  <si>
    <t>Social Work input to Mental Health</t>
  </si>
  <si>
    <t>Step down beds - East Riding / Scarborough</t>
  </si>
  <si>
    <t>Utilising Red Cross capacity</t>
  </si>
  <si>
    <t>Winter Step Down Bed (NoF)</t>
  </si>
  <si>
    <t>Winter Step Down Beds (Covid)</t>
  </si>
  <si>
    <t>Winter Step Down Beds (non-covid)</t>
  </si>
  <si>
    <t xml:space="preserve">5 x Adult Social Care bridging beds </t>
  </si>
  <si>
    <t>Acute/
community co-ordinators posts</t>
  </si>
  <si>
    <t>ASC Assessment capacity - existing pressures</t>
  </si>
  <si>
    <t>ASC Assessment capacity - support additional DTA capacity</t>
  </si>
  <si>
    <t xml:space="preserve">Assistive Technologies and Equipment </t>
  </si>
  <si>
    <t xml:space="preserve">Bed based intermediate care services </t>
  </si>
  <si>
    <t>Block purchasing nursing placement resource (Dementia beds_</t>
  </si>
  <si>
    <t>British Red Cross Discharge Support expansion</t>
  </si>
  <si>
    <t>Care Home staff incentive payments</t>
  </si>
  <si>
    <t>Care Homes Overseas Recruitment</t>
  </si>
  <si>
    <t xml:space="preserve">Carers </t>
  </si>
  <si>
    <t xml:space="preserve">Community Equipment - delivery capacity </t>
  </si>
  <si>
    <t>DTA P3 beds - Additional block</t>
  </si>
  <si>
    <t>DTA P3 beds - additional spot for complex patients</t>
  </si>
  <si>
    <t>DTA P3 beds - additional spot purchases for patients with mental health needs</t>
  </si>
  <si>
    <t>Enhanced Discharge Support</t>
  </si>
  <si>
    <t>Expanded Capacity</t>
  </si>
  <si>
    <t>Expansion of Transfer of Care Discharge Team</t>
  </si>
  <si>
    <t>Extension of Bridging Service</t>
  </si>
  <si>
    <t>Home Care Block</t>
  </si>
  <si>
    <t>Home Care Hours</t>
  </si>
  <si>
    <t>Home Care Overseas Recruitment</t>
  </si>
  <si>
    <t xml:space="preserve">Home Care staff incentive payments </t>
  </si>
  <si>
    <t>Home NIV service expansion to support early discharge for specific group of patients</t>
  </si>
  <si>
    <t>Hospice scheme (St Wilfred's and St Michael's</t>
  </si>
  <si>
    <t>In-reach therapy support  - P1 DTA pathway</t>
  </si>
  <si>
    <t>In-reach therapy support  - P3 DTA pathway</t>
  </si>
  <si>
    <t>Mental Health Advanced Discharge Planning</t>
  </si>
  <si>
    <t>Personal Health Grants</t>
  </si>
  <si>
    <t xml:space="preserve">Weekend Discharge Team </t>
  </si>
  <si>
    <t>2 x Dom care provider</t>
  </si>
  <si>
    <t xml:space="preserve">Accommodation </t>
  </si>
  <si>
    <t>Blocked beds</t>
  </si>
  <si>
    <t xml:space="preserve">Community packages </t>
  </si>
  <si>
    <t xml:space="preserve">Complex Care P2 Placements &amp; Associated Support </t>
  </si>
  <si>
    <t>D2A</t>
  </si>
  <si>
    <t>Emergency utility provision</t>
  </si>
  <si>
    <t xml:space="preserve">Enablement </t>
  </si>
  <si>
    <t xml:space="preserve">Equipment </t>
  </si>
  <si>
    <t>Home care support</t>
  </si>
  <si>
    <t>Home meals</t>
  </si>
  <si>
    <t xml:space="preserve">Homecare </t>
  </si>
  <si>
    <t>Hospital discharge - emergency packs</t>
  </si>
  <si>
    <t xml:space="preserve">Hospital Discharge community resources </t>
  </si>
  <si>
    <t xml:space="preserve">Hospital Discharges </t>
  </si>
  <si>
    <t xml:space="preserve">Residential / Nursing </t>
  </si>
  <si>
    <t>Respite Provision</t>
  </si>
  <si>
    <t>Vouchers</t>
  </si>
  <si>
    <t>Additional AMHP Capacity &amp; Res. Beds</t>
  </si>
  <si>
    <t>Additional Case Coordinators</t>
  </si>
  <si>
    <t xml:space="preserve">Additional Community therapy </t>
  </si>
  <si>
    <t xml:space="preserve">ANPs for Care of Elderley Wards </t>
  </si>
  <si>
    <t>ARC (West Essex)</t>
  </si>
  <si>
    <t>ARC (West Essex) De Vere offer</t>
  </si>
  <si>
    <t>B7 palliative care nurse to support discharge of patients on EOL pathways</t>
  </si>
  <si>
    <t>Basildon - Community Matrons to support early discharge</t>
  </si>
  <si>
    <t>Basildon - Dementia Discharge Support</t>
  </si>
  <si>
    <t>Basildon - DIST</t>
  </si>
  <si>
    <t>Basildon - IRN Beds at Evelyn May</t>
  </si>
  <si>
    <t>Basildon - Pathway 0-1 Welfare Checks</t>
  </si>
  <si>
    <t>Basildon - Pathway Co-ordinators</t>
  </si>
  <si>
    <t>Basildon - Rapid Response Service for Discharge</t>
  </si>
  <si>
    <t>Basildon - Third Sector Support for Discharge</t>
  </si>
  <si>
    <t>Basildon - TOCH development</t>
  </si>
  <si>
    <t>Basildon - Welcome Home Packages</t>
  </si>
  <si>
    <t>Bearing Point Support</t>
  </si>
  <si>
    <t>CCC access to Nerve Centre</t>
  </si>
  <si>
    <t>Clacton UTC additional ANP 10hrs/day 7 days per week</t>
  </si>
  <si>
    <t>Community Support Workers for Virtual Wards</t>
  </si>
  <si>
    <t>Complex discharge support including EoL, frailty and D2A pathways (including inreach) clinical/professional/admin support</t>
  </si>
  <si>
    <t>CPR - CCC Early Alert Coordinator</t>
  </si>
  <si>
    <t>CPR - Dementia Discharge Support</t>
  </si>
  <si>
    <t>CPR - Pathway Light</t>
  </si>
  <si>
    <t>CPR - TOCH Development</t>
  </si>
  <si>
    <t>CPR - TOCH Development (System 1)</t>
  </si>
  <si>
    <t>CPR - Whittingham House  Additional Beds</t>
  </si>
  <si>
    <t>D2A Beds</t>
  </si>
  <si>
    <t>D2A Wrap Around support service</t>
  </si>
  <si>
    <t>Designated Setting</t>
  </si>
  <si>
    <t xml:space="preserve">Discharge Support Fund </t>
  </si>
  <si>
    <t>ECC Admin</t>
  </si>
  <si>
    <t>EoL virtual ward extension</t>
  </si>
  <si>
    <t xml:space="preserve">Extension of Pathway Light </t>
  </si>
  <si>
    <t>Fast track Assistive Technology</t>
  </si>
  <si>
    <t>GP support to D2A beds</t>
  </si>
  <si>
    <t>HCA Discharge Support</t>
  </si>
  <si>
    <t>Home to Assess Service</t>
  </si>
  <si>
    <t>Incentive Payments - Dom Care rapid response</t>
  </si>
  <si>
    <t>Incentive Payments - Dom Care unallocated</t>
  </si>
  <si>
    <t>Incentive Payments - Residential rapid response</t>
  </si>
  <si>
    <t xml:space="preserve">Increase in Swan Bridging </t>
  </si>
  <si>
    <t xml:space="preserve">increased acute Thereapies to support discharge </t>
  </si>
  <si>
    <t>Increased Bridging capacity (care at home) Oct - Mar x 6 posts</t>
  </si>
  <si>
    <t>Investment into care workforce</t>
  </si>
  <si>
    <t>IRAS</t>
  </si>
  <si>
    <t>MH Band 7 (in patient support/Dx out of hospital pathway)</t>
  </si>
  <si>
    <t>Mid Essex - Additional Beds</t>
  </si>
  <si>
    <t>Mid Essex - ARC Therapy</t>
  </si>
  <si>
    <t>Mid Essex - Braintree Dom Hours</t>
  </si>
  <si>
    <t>Mid Essex - Equipment</t>
  </si>
  <si>
    <t>Mid Essex - PSI Beds</t>
  </si>
  <si>
    <t>Mid Essex - TOCH Development</t>
  </si>
  <si>
    <t>Mid Essex Bridging</t>
  </si>
  <si>
    <t>MSE - 7 day clinical cover for Mental Health</t>
  </si>
  <si>
    <t>MSE - Bridging</t>
  </si>
  <si>
    <t>MSE - Enhanced Transport - Customer Relations</t>
  </si>
  <si>
    <t>MSE - Enhanced Transport - Flexible Capacity</t>
  </si>
  <si>
    <t>MSE - Health Block Nursing Beds</t>
  </si>
  <si>
    <t>MSE - Ward Based Reablement</t>
  </si>
  <si>
    <t>Night service extension of ICT to support safe Discharge home</t>
  </si>
  <si>
    <t>OPAT - Expansion IV in the community (Clacton) x1 WTE</t>
  </si>
  <si>
    <t xml:space="preserve">Primary Care virtual ward support </t>
  </si>
  <si>
    <t>Social Prescribers for Virtual Wards</t>
  </si>
  <si>
    <t>Temp increase in ARC</t>
  </si>
  <si>
    <t xml:space="preserve">Therapies and ANP's for Home to Assess or Ramsey </t>
  </si>
  <si>
    <t>Transfer of Care Hub function within the CCC – recruit 4x Community Support Workers for the 4 months of winter.</t>
  </si>
  <si>
    <t xml:space="preserve">Trusted Assessors </t>
  </si>
  <si>
    <t xml:space="preserve">UCRS - ANP Cover x4 – via NHSP agency to support ED discharge </t>
  </si>
  <si>
    <t>Voluntary Sector Discharge Support</t>
  </si>
  <si>
    <t>VSE acute social prescribing, CVS Hospital Discharge Proposal</t>
  </si>
  <si>
    <t xml:space="preserve">Ward Led Enablement </t>
  </si>
  <si>
    <t>Ward led enablement / in reach reablement</t>
  </si>
  <si>
    <t>Administration of Funding</t>
  </si>
  <si>
    <t>Community Discharge to Assess Services</t>
  </si>
  <si>
    <t>Dedicated Step Down Beds</t>
  </si>
  <si>
    <t>Expansion of Reblement Services</t>
  </si>
  <si>
    <t>Home Care Retention &amp; additional hours</t>
  </si>
  <si>
    <t>Hospice at Home</t>
  </si>
  <si>
    <t>Increased Equipment Stock</t>
  </si>
  <si>
    <t>PIC - Additional Overnights</t>
  </si>
  <si>
    <t>Social Care 'Care Academy' Development</t>
  </si>
  <si>
    <t>Therapy and Support Team</t>
  </si>
  <si>
    <t>Additional Extra Care Flats (x4)</t>
  </si>
  <si>
    <t>Ashley &amp; Kingham reablement units</t>
  </si>
  <si>
    <t>BRC/AgeUK Out of Hospital (Pathway 0)</t>
  </si>
  <si>
    <t>Capacity to deliver output from diagnostics</t>
  </si>
  <si>
    <t>Clapham Court Flats</t>
  </si>
  <si>
    <t xml:space="preserve">Community Equipment Service </t>
  </si>
  <si>
    <t>Community Equipment Service - Additional Stock/Storage</t>
  </si>
  <si>
    <t>D2A Bed Manager</t>
  </si>
  <si>
    <t>Dom Care Block Offer (x8)</t>
  </si>
  <si>
    <t>Dom care block Offer to support Scheme 3 (above)</t>
  </si>
  <si>
    <t>Gloucestershire Fire &amp; Rescue Service</t>
  </si>
  <si>
    <t>Home Clean Up to Support Discharge</t>
  </si>
  <si>
    <t>Increased Step-Up Support Capacity</t>
  </si>
  <si>
    <t>Licensing for Mapping (Gazeteer)</t>
  </si>
  <si>
    <t>Project Manager</t>
  </si>
  <si>
    <t>QDS Packages (Current)</t>
  </si>
  <si>
    <t xml:space="preserve">QDS Packages (Home First) </t>
  </si>
  <si>
    <t>Reablement and D2A beds - increased capacity</t>
  </si>
  <si>
    <t>Registered Mental Health Nurses</t>
  </si>
  <si>
    <t>Step down and step up capacity - a blended approach to care packages</t>
  </si>
  <si>
    <t>Trusted Assessors to support pathway 2</t>
  </si>
  <si>
    <t>UEC Transformation</t>
  </si>
  <si>
    <t xml:space="preserve">Volunteering </t>
  </si>
  <si>
    <t>7 day working JET</t>
  </si>
  <si>
    <t>Bridge back home</t>
  </si>
  <si>
    <t>Brokerage Support</t>
  </si>
  <si>
    <t>Carer Equipment Service</t>
  </si>
  <si>
    <t>CAT support to HIDT</t>
  </si>
  <si>
    <t>CHC and complex discharges one to one to support discharge</t>
  </si>
  <si>
    <t>Dedicated MH Discharge worker for housing</t>
  </si>
  <si>
    <t>Homecare Discharge to Assess</t>
  </si>
  <si>
    <t>Homeless Winter Monies</t>
  </si>
  <si>
    <t>Mental Health Assessments</t>
  </si>
  <si>
    <t>Mental Health compliance</t>
  </si>
  <si>
    <t>Mental Health Discharge function</t>
  </si>
  <si>
    <t>Mental health workforce capacity support</t>
  </si>
  <si>
    <t>Reablement Independent Living assessors</t>
  </si>
  <si>
    <t>Retention bonus -careworkforce all setting</t>
  </si>
  <si>
    <t>Virtual Wards - Care package costs</t>
  </si>
  <si>
    <t>Virtual Wards - Social care workforce capacity</t>
  </si>
  <si>
    <t xml:space="preserve">Voluntary sector to support hospital flow through support with falls response, </t>
  </si>
  <si>
    <t>Winter Workforce capacity</t>
  </si>
  <si>
    <t>Administration fee</t>
  </si>
  <si>
    <t xml:space="preserve">Age UK East London - Take Home and Settle  Service </t>
  </si>
  <si>
    <t xml:space="preserve">B6 Pharmacy Technician </t>
  </si>
  <si>
    <t xml:space="preserve">Care package costs post 4 weeks </t>
  </si>
  <si>
    <t>Care packages for 4 weeks post discharge</t>
  </si>
  <si>
    <t>CHC Nurse Assessor capacity</t>
  </si>
  <si>
    <t>Crisis Home Treatment Team</t>
  </si>
  <si>
    <t>Discharge Improvement Project</t>
  </si>
  <si>
    <t>Discharge team and hub capacity</t>
  </si>
  <si>
    <t xml:space="preserve">Discharge Team Posts </t>
  </si>
  <si>
    <t xml:space="preserve">Enhancing Discharge </t>
  </si>
  <si>
    <t xml:space="preserve">Goodmayes interim accommodation for working age adults </t>
  </si>
  <si>
    <t>Housing Discharge Fund</t>
  </si>
  <si>
    <t xml:space="preserve">Housing with Care Flats </t>
  </si>
  <si>
    <t xml:space="preserve">Hygiene Services 	</t>
  </si>
  <si>
    <t>Integrated Community Equipment Service</t>
  </si>
  <si>
    <t>Intermediate Care Team</t>
  </si>
  <si>
    <t>Move on Team</t>
  </si>
  <si>
    <t>Peer support workers to support discharge back into the community</t>
  </si>
  <si>
    <t>Pharmacy Capacity</t>
  </si>
  <si>
    <t>Reablement Pilot</t>
  </si>
  <si>
    <t>Rose Court Extra Care- to support interim flats</t>
  </si>
  <si>
    <t>Sundries</t>
  </si>
  <si>
    <t>Workforce training - Lifting and handling</t>
  </si>
  <si>
    <t>Acute Discharge Co-ordination (STH&amp;K)</t>
  </si>
  <si>
    <t>Acute Mental Health - Bed Flow</t>
  </si>
  <si>
    <t>Acute Mental Health Support</t>
  </si>
  <si>
    <t>Care Home - Nursing/ Dementia Nursing (Additional/Redployed Capacity)</t>
  </si>
  <si>
    <t>Care Home - Nursing/ Dementia Nursing (Increased Hours)</t>
  </si>
  <si>
    <t>Care Home - Nursing/ Dementia Nursing (Retention Incentives)</t>
  </si>
  <si>
    <t>Community Telecare &amp; Warden Service</t>
  </si>
  <si>
    <t>Domiciliary Care - Incentives</t>
  </si>
  <si>
    <t>Equipment - Stock Levels</t>
  </si>
  <si>
    <t>Lilycross - Transitional Care Beds</t>
  </si>
  <si>
    <t>Night Service</t>
  </si>
  <si>
    <t>Packages of Care - High Cost</t>
  </si>
  <si>
    <t>Social Work Capacity - Hospital Discharge Teams</t>
  </si>
  <si>
    <t>Social Work Capacity - Later Life &amp; Memory Service (LLAMS)</t>
  </si>
  <si>
    <t>Support at Home (Voluntary Sector &amp; Carers)</t>
  </si>
  <si>
    <t>Transitional Care Capacity</t>
  </si>
  <si>
    <t>Additional Domiciliary Care Assistive Technologies and Equipment</t>
  </si>
  <si>
    <t xml:space="preserve">Additional Domiciliary Care Home Care </t>
  </si>
  <si>
    <t xml:space="preserve">Additional Step down beds Residential/Nursing Placements </t>
  </si>
  <si>
    <t xml:space="preserve">Adminstration </t>
  </si>
  <si>
    <t>Local iniaitative Increase hours worked by existing workforce</t>
  </si>
  <si>
    <t>Local iniative Improve retention of existing workforce</t>
  </si>
  <si>
    <t>Beds</t>
  </si>
  <si>
    <t>IIC</t>
  </si>
  <si>
    <t>Processing</t>
  </si>
  <si>
    <t>RSS</t>
  </si>
  <si>
    <t>Utilisation</t>
  </si>
  <si>
    <t>'Funding Without Prejudice': Complex Care P2 Placements in Care Homes &amp; Associated Support</t>
  </si>
  <si>
    <t>Investment in brokerage capacity</t>
  </si>
  <si>
    <t>P1 Reablement Function and Short-Term Care Packages</t>
  </si>
  <si>
    <t>P2 NHS Rehab Intermediate Care Placements</t>
  </si>
  <si>
    <t>Step-Down of Homeless Health Clients</t>
  </si>
  <si>
    <t>Support for Complex MH Hospital Discharge and Intermediate Care Provision</t>
  </si>
  <si>
    <t>Block Beds</t>
  </si>
  <si>
    <t>Discharge to Assess Pathway</t>
  </si>
  <si>
    <t>Enhanced Night Provision (local initiative)</t>
  </si>
  <si>
    <t>Extend Reablement</t>
  </si>
  <si>
    <t>Hopsital Discharges</t>
  </si>
  <si>
    <t>Mental Health Discharge Pathway (AMPH support local initiative)</t>
  </si>
  <si>
    <t>Opening up closed beds (92 res &amp; nursing beds)</t>
  </si>
  <si>
    <t>Step Down &amp; Workforce Support</t>
  </si>
  <si>
    <t>Additional Intermediate Care / Short Stay Bed Capacity</t>
  </si>
  <si>
    <t>Complex Discharge Coordination</t>
  </si>
  <si>
    <t>Expansion of the Tees Mental Health Discharge Service</t>
  </si>
  <si>
    <t>Mental Health Discharge - Transport</t>
  </si>
  <si>
    <t>Purchase two new 4x4 Home Care / Telecare Vehicles</t>
  </si>
  <si>
    <t>Retention of Care Staff</t>
  </si>
  <si>
    <t xml:space="preserve">Tees Community Equipment Services - additional resources to support increased discharge requirements.  </t>
  </si>
  <si>
    <t>Weekend Admissions to Care Homes</t>
  </si>
  <si>
    <t>Assistive technology scheme</t>
  </si>
  <si>
    <t>Community Equipment scheme</t>
  </si>
  <si>
    <t>Direct payment scheme</t>
  </si>
  <si>
    <t>Enabling recruitment scheme</t>
  </si>
  <si>
    <t>Extra Care scheme</t>
  </si>
  <si>
    <t>Hospital discharge team supplementary resource</t>
  </si>
  <si>
    <t>Mental health D2A support</t>
  </si>
  <si>
    <t>N/A</t>
  </si>
  <si>
    <t>Sustaining Reablement scheme</t>
  </si>
  <si>
    <t>Winter Care Home funding Scheme</t>
  </si>
  <si>
    <t>Winter Home Care Scheme</t>
  </si>
  <si>
    <t>Winter Mental Health Care Home funding Scheme</t>
  </si>
  <si>
    <t>Winter Mental Health Home Care Scheme</t>
  </si>
  <si>
    <t>Winter Mental Health Nursing Care Scheme</t>
  </si>
  <si>
    <t>Winter Nursing Care Scheme</t>
  </si>
  <si>
    <t>Home Care Contracts</t>
  </si>
  <si>
    <t>Nursing Home Beds</t>
  </si>
  <si>
    <t>Residential Care Home Beds</t>
  </si>
  <si>
    <t>Voluntary Sector Community Support</t>
  </si>
  <si>
    <t>Acute admissions physical health response</t>
  </si>
  <si>
    <t>Acute Discharge Runners</t>
  </si>
  <si>
    <t>Additional Assessment capability</t>
  </si>
  <si>
    <t>Additional Case Management</t>
  </si>
  <si>
    <t>Additional Community Beds Hospice</t>
  </si>
  <si>
    <t xml:space="preserve">Additional Discharge Coordinator </t>
  </si>
  <si>
    <t>Additional support to discharges in hospital</t>
  </si>
  <si>
    <t>Bridging Service</t>
  </si>
  <si>
    <t>Care home placement and domiciliary care package</t>
  </si>
  <si>
    <t>Community Beds extended medical cover weekend</t>
  </si>
  <si>
    <t>Delayed discharge due to housing difficulties / appliances</t>
  </si>
  <si>
    <t>Discharge Lead Nurse / team to work with IDT ENHT</t>
  </si>
  <si>
    <t>Discharge lounge at Kingfisher Court</t>
  </si>
  <si>
    <t>Discharge to Assess Therapy provision</t>
  </si>
  <si>
    <t>Early Supported Discharge (Sciensus) /Discharge capacity</t>
  </si>
  <si>
    <t>Equipment and Adaptations support</t>
  </si>
  <si>
    <t>Extended Bridging Service</t>
  </si>
  <si>
    <t>Extending support in Single Point of Contact to manage discharge flow</t>
  </si>
  <si>
    <t>GP Wraparound for DTA beds</t>
  </si>
  <si>
    <t>Increasing community care supply -  enablement at home</t>
  </si>
  <si>
    <t>Increasing community care supply - residential respite</t>
  </si>
  <si>
    <t>Intermediate Care Beds</t>
  </si>
  <si>
    <t>Mental Health Beds</t>
  </si>
  <si>
    <t>Non-Weight Bearing Community Beds</t>
  </si>
  <si>
    <t>Oversight of out of area beds</t>
  </si>
  <si>
    <t>Phlebotomy Discharge support workforce</t>
  </si>
  <si>
    <t>Physiotherpay wraparound to DTA beds</t>
  </si>
  <si>
    <t>Reablement at Home</t>
  </si>
  <si>
    <t>Staffing resilience in the Integrated Discharge Teams</t>
  </si>
  <si>
    <t>Staffing support for additional Bed capacity</t>
  </si>
  <si>
    <t>Targeted Rural Homecase capacity</t>
  </si>
  <si>
    <t>Therapy Patient Flow Co-ordinator</t>
  </si>
  <si>
    <t>TOCH 7days per week</t>
  </si>
  <si>
    <t>TOCH digital solution</t>
  </si>
  <si>
    <t xml:space="preserve">Workforce support payments to providers </t>
  </si>
  <si>
    <t>Wraparound for Intensive Enablement Beds and Crisis DTA Beds</t>
  </si>
  <si>
    <t>Addressing non-health social issues</t>
  </si>
  <si>
    <t>Bed-based step-down</t>
  </si>
  <si>
    <t>Discharge-related homecare</t>
  </si>
  <si>
    <t>Discharge-related placements</t>
  </si>
  <si>
    <t>Homecare capacity</t>
  </si>
  <si>
    <t xml:space="preserve">Housing support </t>
  </si>
  <si>
    <t>Improving MH discharge flow</t>
  </si>
  <si>
    <t>Increased community-based capacity</t>
  </si>
  <si>
    <t>Step-down in-reach</t>
  </si>
  <si>
    <t>Annual Leave Buy Back Scheme</t>
  </si>
  <si>
    <t>Borough Based Partnerships</t>
  </si>
  <si>
    <t>D2A Homecare</t>
  </si>
  <si>
    <t>D2A Residential placements</t>
  </si>
  <si>
    <t>Enhanced rates</t>
  </si>
  <si>
    <t>Handyperson</t>
  </si>
  <si>
    <t>Increase in Spot Rates</t>
  </si>
  <si>
    <t>NHS community services Nurses</t>
  </si>
  <si>
    <t>Nursing Step Down Beds</t>
  </si>
  <si>
    <t>Residential Step Down Beds</t>
  </si>
  <si>
    <t>7 day recovery pilot</t>
  </si>
  <si>
    <t>Additional Domiciliary Care Placements</t>
  </si>
  <si>
    <t>Additional Residential Care Placements</t>
  </si>
  <si>
    <t xml:space="preserve">Additional Staff to support discharge </t>
  </si>
  <si>
    <t>ASC workforce retention</t>
  </si>
  <si>
    <t>Assistive Technology</t>
  </si>
  <si>
    <t>Block Beds to aid discharge</t>
  </si>
  <si>
    <t>Complex Discharges</t>
  </si>
  <si>
    <t>Food/Utility Vouchers</t>
  </si>
  <si>
    <t xml:space="preserve">MH step downs </t>
  </si>
  <si>
    <t>Personal Health Budgets</t>
  </si>
  <si>
    <t>Specialist MH reablement</t>
  </si>
  <si>
    <t xml:space="preserve">Home Care/Direct Payments </t>
  </si>
  <si>
    <t xml:space="preserve">Market Quality </t>
  </si>
  <si>
    <t xml:space="preserve">Other </t>
  </si>
  <si>
    <t xml:space="preserve">Residential/Nursing Placements </t>
  </si>
  <si>
    <t>Addional MH Sup Living</t>
  </si>
  <si>
    <t>Additional Commissioning Support</t>
  </si>
  <si>
    <t>Additional Homecare Packages</t>
  </si>
  <si>
    <t>Additional In-House Capacity</t>
  </si>
  <si>
    <t>Additional Resi Package</t>
  </si>
  <si>
    <t>Additional Staff to support discharge</t>
  </si>
  <si>
    <t xml:space="preserve">Additional Workforce </t>
  </si>
  <si>
    <t>Admin Resource</t>
  </si>
  <si>
    <t xml:space="preserve">Care Home training </t>
  </si>
  <si>
    <t>Community beds and Community Services with reablement model</t>
  </si>
  <si>
    <t xml:space="preserve">EoLC </t>
  </si>
  <si>
    <t>Equipment and Assistive technology</t>
  </si>
  <si>
    <t>Integrated Discharge Hub and dedicated hospital brokerage staff</t>
  </si>
  <si>
    <t>KEaH - additional capacity</t>
  </si>
  <si>
    <t>Reablement at home (Pathway 1)</t>
  </si>
  <si>
    <t>Technology Enabled Care</t>
  </si>
  <si>
    <t>Voluntary sector support on discharge</t>
  </si>
  <si>
    <t>Winter CPT Working</t>
  </si>
  <si>
    <t xml:space="preserve">Additional SPOT Purchase patients to support Health Transfer </t>
  </si>
  <si>
    <t>Additional support to independent care home providers</t>
  </si>
  <si>
    <t>Additional support to independent care home providers (ICB contribution to scheme 9)</t>
  </si>
  <si>
    <t>Community Wellbeing, early implementation of the 2023-24 National Living Wage</t>
  </si>
  <si>
    <t>Diversionary Pathways - Storey Street</t>
  </si>
  <si>
    <t>Enhanced weekend decision making in the Care Market (Hull and East Riding)</t>
  </si>
  <si>
    <t>Mental Health Crisis Beds</t>
  </si>
  <si>
    <t>Perfect Week discharge event</t>
  </si>
  <si>
    <t>Social work input into mental health</t>
  </si>
  <si>
    <t>Winter Step down beds (neck of femur)</t>
  </si>
  <si>
    <t>Winter Step down beds (non Covid)</t>
  </si>
  <si>
    <t>Additional ASC workforce capacity</t>
  </si>
  <si>
    <t>Additional bed capacity - Kingston</t>
  </si>
  <si>
    <t>Additional bed capacity SWL</t>
  </si>
  <si>
    <t>Additional homecare &amp; 24 hr care capacity</t>
  </si>
  <si>
    <t>Additional Hospital resources</t>
  </si>
  <si>
    <t>Additional Reablement</t>
  </si>
  <si>
    <t>Managing flow - care homes</t>
  </si>
  <si>
    <t>Managing flow - community support</t>
  </si>
  <si>
    <t>Managing flow - specialist support</t>
  </si>
  <si>
    <t>Mental Health</t>
  </si>
  <si>
    <t>Workforce - incentive &amp; retention</t>
  </si>
  <si>
    <t>Care Home Placements</t>
  </si>
  <si>
    <t>Community Discharge</t>
  </si>
  <si>
    <t xml:space="preserve">Domicillary Care Packages </t>
  </si>
  <si>
    <t xml:space="preserve">Equipment to support discharge </t>
  </si>
  <si>
    <t>Increase specialist bed based intermediate care and reablement capacity at Moorlands Grange</t>
  </si>
  <si>
    <t>Mobile Response capacity to support D2A</t>
  </si>
  <si>
    <t>Staffing</t>
  </si>
  <si>
    <t>Acute Trust (StH&amp;K) Pathway 0 support</t>
  </si>
  <si>
    <t>Care Market Sustainability (workforce recruitment and retention)</t>
  </si>
  <si>
    <t xml:space="preserve">Commission dedicated emergency mental health bed provision </t>
  </si>
  <si>
    <t>Discharge support for Pathway 0 Patients via  3rd sector</t>
  </si>
  <si>
    <t xml:space="preserve">Extra Care </t>
  </si>
  <si>
    <t>Falls Pick Up Service</t>
  </si>
  <si>
    <t>Homeless Liaison Support</t>
  </si>
  <si>
    <t>Increase AMHPs Capacity</t>
  </si>
  <si>
    <t>Increase capacity in Reablement and Rapid Response</t>
  </si>
  <si>
    <t>Increase CHC Social Worker Capacity</t>
  </si>
  <si>
    <t>Increased capacity in Hospital Discharge Team</t>
  </si>
  <si>
    <t>Increased flow within intermediate care</t>
  </si>
  <si>
    <t>Nursing Bed Block Contract</t>
  </si>
  <si>
    <t>Occupational Therapy Capacity</t>
  </si>
  <si>
    <t>Single Handed Care</t>
  </si>
  <si>
    <t>Social Care 6 week dishcarge reviews</t>
  </si>
  <si>
    <t>Support Services Recharge (LA)</t>
  </si>
  <si>
    <t>Additional ED-Social Worker</t>
  </si>
  <si>
    <t>Additional services to support discharge</t>
  </si>
  <si>
    <t>Additional therapy support</t>
  </si>
  <si>
    <t>Commissioning of additional care home nursing beds</t>
  </si>
  <si>
    <t>Commissioning of discharge to assess beds</t>
  </si>
  <si>
    <t>Continuing Healthcare (CHC) packages</t>
  </si>
  <si>
    <t>Enhanced support to enable going home</t>
  </si>
  <si>
    <t>Hospital at home additional third party costs</t>
  </si>
  <si>
    <t>Intermediate care social workers</t>
  </si>
  <si>
    <t>Mental health discharges</t>
  </si>
  <si>
    <t>Occupational therapy assessments</t>
  </si>
  <si>
    <t>Retention of social care staff</t>
  </si>
  <si>
    <t>Additional Bed based D2A placements</t>
  </si>
  <si>
    <t>Additional business support to support co-ordination of discharges -  4 MONTHS</t>
  </si>
  <si>
    <t>Additional D2A bed based placements</t>
  </si>
  <si>
    <t>Additional D2A Community based packages</t>
  </si>
  <si>
    <t>Additional hours Social Work and Social Care support officers in Integrated Discharge Team to increase to 7 day working across winter - LCC</t>
  </si>
  <si>
    <t xml:space="preserve">Additional leadership capacity for 4 months to implement clinically ready for discharge </t>
  </si>
  <si>
    <t>Administrative costs</t>
  </si>
  <si>
    <t xml:space="preserve">Administrative costs </t>
  </si>
  <si>
    <t>Crisis Care</t>
  </si>
  <si>
    <t>Harmonise Discharge Processes</t>
  </si>
  <si>
    <t>Hospital Aftercare Service Age UK</t>
  </si>
  <si>
    <t>MH Discharges into community</t>
  </si>
  <si>
    <t>Overtime for Acute/MH/Reablement teams</t>
  </si>
  <si>
    <t>Payments to care homes to encourage weekend admissions from hospital discharge</t>
  </si>
  <si>
    <t>Retention payments to Acute SW teams - LCC</t>
  </si>
  <si>
    <t>RNNA Provision - 4 months</t>
  </si>
  <si>
    <t>Stabilisation support to social care provision</t>
  </si>
  <si>
    <t>Trailblazer service across Winter</t>
  </si>
  <si>
    <t>Various Staffing across acute, care navigation and care staff - recruitment functions</t>
  </si>
  <si>
    <t>1% Admin Fee</t>
  </si>
  <si>
    <t>Adel Manor</t>
  </si>
  <si>
    <t>appropriate technologies for moving and handling</t>
  </si>
  <si>
    <t>care at home</t>
  </si>
  <si>
    <t>Care packages being kept 'live' to allow quicker discharge from a hospital setting</t>
  </si>
  <si>
    <t>case management</t>
  </si>
  <si>
    <t>CHC enhanced funding for care homes</t>
  </si>
  <si>
    <t>Community Staffing</t>
  </si>
  <si>
    <t>enhanced staffing for IC beds</t>
  </si>
  <si>
    <t>enhanced transfer of care function</t>
  </si>
  <si>
    <t>External consultant for review of reablement service</t>
  </si>
  <si>
    <t>Increase capacity in the Homecare Provider market</t>
  </si>
  <si>
    <t>Increase capacity in the Nursing &amp; Residential provider market</t>
  </si>
  <si>
    <t>Increased equipment and driver/fitter capacity</t>
  </si>
  <si>
    <t>Increased Social Work capacity</t>
  </si>
  <si>
    <t>MH Social worker</t>
  </si>
  <si>
    <t>pharmacy</t>
  </si>
  <si>
    <t>Purchase new community equipment to enable quicker discharge</t>
  </si>
  <si>
    <t>short term care homes for recovery and assessment</t>
  </si>
  <si>
    <t>Wharfedale Hospital</t>
  </si>
  <si>
    <t>Bariatric D2A pathway</t>
  </si>
  <si>
    <t>Inspire to Care</t>
  </si>
  <si>
    <t xml:space="preserve">Night Time pilot with LOT 2 framework Dom Care providers </t>
  </si>
  <si>
    <t xml:space="preserve">Reablement training </t>
  </si>
  <si>
    <t>Retention (bonus) scheme</t>
  </si>
  <si>
    <t>Stand-by/on-call payments for providers</t>
  </si>
  <si>
    <t>Administration for retention payments</t>
  </si>
  <si>
    <t>AT for continence for step down from night care</t>
  </si>
  <si>
    <t>Carers incentive payments</t>
  </si>
  <si>
    <t>Covid designated beds</t>
  </si>
  <si>
    <t>Discharge hub expansion</t>
  </si>
  <si>
    <t>Floating Support increase</t>
  </si>
  <si>
    <t>HET capital fund expansion</t>
  </si>
  <si>
    <t>High dependency 1 to 1</t>
  </si>
  <si>
    <t>Incontenance nurses</t>
  </si>
  <si>
    <t>Independent sector increase domcare capacity</t>
  </si>
  <si>
    <t>LA Therapists support</t>
  </si>
  <si>
    <t>Mental Health Brokerage</t>
  </si>
  <si>
    <t>Mental Health Case Management</t>
  </si>
  <si>
    <t>Mental Health reablement capacity</t>
  </si>
  <si>
    <t>Retention payment</t>
  </si>
  <si>
    <t>RVS to support County Patients for discharges</t>
  </si>
  <si>
    <t>S1 module for Mental Health</t>
  </si>
  <si>
    <t>Training and Comms on Home First</t>
  </si>
  <si>
    <t>Training for providers</t>
  </si>
  <si>
    <t>Wrap-around domiciliary care</t>
  </si>
  <si>
    <t>Discharge teams (1)</t>
  </si>
  <si>
    <t>Discharge teams (2)</t>
  </si>
  <si>
    <t>Discharge therapies</t>
  </si>
  <si>
    <t>Enablement HR resource</t>
  </si>
  <si>
    <t>Eqiupment for Discharge</t>
  </si>
  <si>
    <t>Equipment for Reablement</t>
  </si>
  <si>
    <t>Home First - reablement</t>
  </si>
  <si>
    <t>Intensive care at home</t>
  </si>
  <si>
    <t>Mental Health flow</t>
  </si>
  <si>
    <t>Nursing &amp; Residential beds</t>
  </si>
  <si>
    <t>Active Recovery Beds part 2</t>
  </si>
  <si>
    <t xml:space="preserve">Administration to Scheme </t>
  </si>
  <si>
    <t xml:space="preserve">ASC &amp; OT Waiting List </t>
  </si>
  <si>
    <t xml:space="preserve">Community Equipment </t>
  </si>
  <si>
    <t xml:space="preserve">Home &amp; Health Care Packages </t>
  </si>
  <si>
    <t>Improvement to Acute Hospital Flow</t>
  </si>
  <si>
    <t xml:space="preserve">Intermediate Care Infrastructure </t>
  </si>
  <si>
    <t xml:space="preserve">Sustaining the Workforce </t>
  </si>
  <si>
    <t>7 day working</t>
  </si>
  <si>
    <t>Additional Assessment Capacity</t>
  </si>
  <si>
    <t>Additional step down beds</t>
  </si>
  <si>
    <t xml:space="preserve">End of Life - Clatterbridge </t>
  </si>
  <si>
    <t>Enhanced Support to Care Homes</t>
  </si>
  <si>
    <t>Health &amp; Social Care hubs</t>
  </si>
  <si>
    <t>Homelessness &amp; Hospital discharge</t>
  </si>
  <si>
    <t>Intermediate Care Hubs admission and discharge</t>
  </si>
  <si>
    <t xml:space="preserve">Market Sustainability </t>
  </si>
  <si>
    <t>Nursing Care sustainability</t>
  </si>
  <si>
    <t>Prescribing Support</t>
  </si>
  <si>
    <t xml:space="preserve">Sub acute capacity - Longmoor House </t>
  </si>
  <si>
    <t>Supportng the VCS</t>
  </si>
  <si>
    <t>Tech enabled Care</t>
  </si>
  <si>
    <t xml:space="preserve">Therapy capacity </t>
  </si>
  <si>
    <t>Townsend 10 intermediate care beds</t>
  </si>
  <si>
    <t xml:space="preserve">Vaccine and winter comms campaign </t>
  </si>
  <si>
    <t xml:space="preserve">WIC capacity </t>
  </si>
  <si>
    <t>D2A  Integrated Hospital Discharge Hub</t>
  </si>
  <si>
    <t>D2A Home care</t>
  </si>
  <si>
    <t>D2A private sector retention</t>
  </si>
  <si>
    <t>D2A Reablement</t>
  </si>
  <si>
    <t>D2A Residential &amp; Nursing</t>
  </si>
  <si>
    <t>Dementia Intensive Support Service</t>
  </si>
  <si>
    <t>Discharge co-ordination service</t>
  </si>
  <si>
    <t>Equipment in care homes</t>
  </si>
  <si>
    <t>Night Sit Service</t>
  </si>
  <si>
    <t>Peer support workers</t>
  </si>
  <si>
    <t>Supporting the Domicilliary Care market</t>
  </si>
  <si>
    <t>Voluntary Sector Support</t>
  </si>
  <si>
    <t>Expand and strengthen discharge teams</t>
  </si>
  <si>
    <t>Expand and strengthen Mental Health services</t>
  </si>
  <si>
    <t>Expand and strengthen the Control Room</t>
  </si>
  <si>
    <t xml:space="preserve">Home Care Workforce </t>
  </si>
  <si>
    <t>Pathway 1 to Homecare</t>
  </si>
  <si>
    <t>Pathway 1 to Reablement</t>
  </si>
  <si>
    <t>Pathway 3 Placements</t>
  </si>
  <si>
    <t>Reablement OT capacity expansion</t>
  </si>
  <si>
    <t>Recovery Beds Trial</t>
  </si>
  <si>
    <t>Response Team</t>
  </si>
  <si>
    <t>Specialist Equipment</t>
  </si>
  <si>
    <t>Targeted Accommodation Provision</t>
  </si>
  <si>
    <t>VCSE</t>
  </si>
  <si>
    <t xml:space="preserve">Equipment and Assitive Technology </t>
  </si>
  <si>
    <t xml:space="preserve">Home Care </t>
  </si>
  <si>
    <t>Reablement in a Person's own Home</t>
  </si>
  <si>
    <t>Additional capacity for short term placements</t>
  </si>
  <si>
    <t>Additional equipment costs</t>
  </si>
  <si>
    <t>Additional Social worker and out of hours capacity</t>
  </si>
  <si>
    <t>Additional trialling of 1:1 support via D2A</t>
  </si>
  <si>
    <t>HR to support recruitment</t>
  </si>
  <si>
    <t>Inreach drugs and alcohol service</t>
  </si>
  <si>
    <t>Same day discharge support</t>
  </si>
  <si>
    <t>Step down provision for people with MH diagnosis</t>
  </si>
  <si>
    <t>telecare to support discharge</t>
  </si>
  <si>
    <t>Admin Support</t>
  </si>
  <si>
    <t>Block Book Fast-track/end of life beds</t>
  </si>
  <si>
    <t>Block Book LD/MH Complex Needs Beds</t>
  </si>
  <si>
    <t>Carers - Incentive payments for unpaid carers</t>
  </si>
  <si>
    <t>Complex Discharges Co-ordination</t>
  </si>
  <si>
    <t>D2A temporary accommodation for individuals with housing or social needs</t>
  </si>
  <si>
    <t>Discharge to Assess - Residential Care</t>
  </si>
  <si>
    <t>Extension of Discharge Lounge at James Cook University Hospital</t>
  </si>
  <si>
    <t>Fast-track Domiciliary Care Provision</t>
  </si>
  <si>
    <t>Hospital Discharge Domiciliary Care Round</t>
  </si>
  <si>
    <t>Housing &amp; Hosptial Navigator</t>
  </si>
  <si>
    <t>Incentive payments to Dom Care Staff</t>
  </si>
  <si>
    <t>In-Reach Assessment &amp; Support for EOL/Palliative Care Patients</t>
  </si>
  <si>
    <t>Mental Health Hospital Discharge expansion</t>
  </si>
  <si>
    <t>Overnight Planned Care</t>
  </si>
  <si>
    <t>Pennyman Extra Care Scheme</t>
  </si>
  <si>
    <t>Pool Cars for Community Services Staff</t>
  </si>
  <si>
    <t>Post Reablement Domiciliary Care Pressures Round</t>
  </si>
  <si>
    <t>Reablement Discharge Co-ordinator</t>
  </si>
  <si>
    <t>Reablement Expansion</t>
  </si>
  <si>
    <t>Residential Reablment</t>
  </si>
  <si>
    <t>Single Handed Care Training</t>
  </si>
  <si>
    <t>Single Point of Access clinical Triage HUB ICT upgrade</t>
  </si>
  <si>
    <t>Support to Implement Enhanced Reablement Service</t>
  </si>
  <si>
    <t>Tees Community Equipment Service (TCES)</t>
  </si>
  <si>
    <t>Telecare &amp; Connect</t>
  </si>
  <si>
    <t>Winter Warmth Support</t>
  </si>
  <si>
    <t>Admin 1%</t>
  </si>
  <si>
    <t>Age UK</t>
  </si>
  <si>
    <t>Carers Grant</t>
  </si>
  <si>
    <t>CNWL MH acute discharges</t>
  </si>
  <si>
    <t>Domiciliary Care Winter incentives</t>
  </si>
  <si>
    <t xml:space="preserve">Golden Hello's </t>
  </si>
  <si>
    <t>Hospital social work team assessors</t>
  </si>
  <si>
    <t>Lavender Lodge Beds</t>
  </si>
  <si>
    <t xml:space="preserve">Long term Care Home placement </t>
  </si>
  <si>
    <t xml:space="preserve">Occupational Therapy </t>
  </si>
  <si>
    <t>Recuperation at home</t>
  </si>
  <si>
    <t xml:space="preserve">Retention Payments </t>
  </si>
  <si>
    <t>Spot Placements</t>
  </si>
  <si>
    <t>ASCDF 1 Assessment Support</t>
  </si>
  <si>
    <t>ASCDF 10 Interim provision within extra care</t>
  </si>
  <si>
    <t>ASCDF 11 Trusted assessors</t>
  </si>
  <si>
    <t>ASCDF 12 GAP</t>
  </si>
  <si>
    <t>ASCDF 13 (1) Home Loans equipment</t>
  </si>
  <si>
    <t>ASCDF 13(2)  Home Loans equipment</t>
  </si>
  <si>
    <t>ASCDF 2 Intermediate Care/Discharge to Assess</t>
  </si>
  <si>
    <t>ASCDF 27 Mental Health Link Worker Team</t>
  </si>
  <si>
    <t xml:space="preserve">ASCDF 28 Data Quality Joint post </t>
  </si>
  <si>
    <t xml:space="preserve">ASCDF 29 Overnight trnasport </t>
  </si>
  <si>
    <t>ASCDF 3 Domiciliary Care sufficiency (Inner and Outer West)</t>
  </si>
  <si>
    <t>ASCDF 4 Domiciliary Care sufficiency (North)</t>
  </si>
  <si>
    <t>ASCDF 5 Domiciliary Care sufficiency (East)</t>
  </si>
  <si>
    <t>ASCDF 6 Dom workforce retention</t>
  </si>
  <si>
    <t>ASCDF 7 Dom workforce recruitment</t>
  </si>
  <si>
    <t>ASCDF 8 Care Services workforce retention</t>
  </si>
  <si>
    <t>ASCDF 9 Equipment into Intermediate Care</t>
  </si>
  <si>
    <t>ASDF 14 Therapists posts to support patients in interim care home beds</t>
  </si>
  <si>
    <t>ASDF 18 (1)Additional block booked care home beds (10)</t>
  </si>
  <si>
    <t>ASDF 18 (2)Additional block booked care home beds (10)</t>
  </si>
  <si>
    <t>ASDF 20 Funding to enable 7 day working for complex care co ordinators</t>
  </si>
  <si>
    <t>ASDF 21 Clinical educator</t>
  </si>
  <si>
    <t xml:space="preserve">ASDF 23 Support for transport for same day discharges </t>
  </si>
  <si>
    <t>ASDF 24 Small grants for Discharge hub</t>
  </si>
  <si>
    <t>ASDF 26 Pharmacy Support</t>
  </si>
  <si>
    <t>Winter support beds</t>
  </si>
  <si>
    <t>Admin Costs 1%</t>
  </si>
  <si>
    <t>Adult MH: B&amp;B, General Needs, housing/Discharge Fund</t>
  </si>
  <si>
    <t xml:space="preserve">Adult MH: Step down and or Crisis House bed </t>
  </si>
  <si>
    <t>Adult MH: Weekend consultant 7-day discharge service</t>
  </si>
  <si>
    <t>CHN Pathways: IDH</t>
  </si>
  <si>
    <t>Equipment for Hospital Discharge</t>
  </si>
  <si>
    <t xml:space="preserve">Extra Brokerage Capacity </t>
  </si>
  <si>
    <t>Hospital Discharge Package Costs</t>
  </si>
  <si>
    <t>Hospital Social Worker Team</t>
  </si>
  <si>
    <t>Interin Commissioning Post (6 Months)</t>
  </si>
  <si>
    <t>Older Adult CH: 3 x B7 social worker in IDH, m-f, 9-5 (2 x agency)</t>
  </si>
  <si>
    <t>Older Adult CH: Housing Officer, b5 m-f 9-5</t>
  </si>
  <si>
    <t xml:space="preserve">Older Adults: Discharge to Assess </t>
  </si>
  <si>
    <t>Pharmacy technician B6</t>
  </si>
  <si>
    <t>7 day working Discharge Planning Team</t>
  </si>
  <si>
    <t>7 day working for discharge lounge</t>
  </si>
  <si>
    <t>Acacium - D2A1 capacity Central Norfolk</t>
  </si>
  <si>
    <t>Acacium - Expansion of West Interim Care Pilot across Central Norfolk</t>
  </si>
  <si>
    <t>Additional bed at All Hallows</t>
  </si>
  <si>
    <t>Additional bed at Dell House</t>
  </si>
  <si>
    <t>Additional discharge ward round consultant cover</t>
  </si>
  <si>
    <t>Beach View Surge</t>
  </si>
  <si>
    <t xml:space="preserve">Bridging the gap
</t>
  </si>
  <si>
    <t>Brokerage (Proactive Sourcing Posts to target discharge)</t>
  </si>
  <si>
    <t>Carers Hardship  Support</t>
  </si>
  <si>
    <t>Clinical Support for Secondary to Primary Care Discharge Interface.</t>
  </si>
  <si>
    <t>Complex Needs Support at Home</t>
  </si>
  <si>
    <t>Core AMHP Provision (CTOs)
&amp; Additional psychiatry and CLDT to Airey Close (step up/down unit)</t>
  </si>
  <si>
    <t>Cresta Lodge - Poringland (Beds)</t>
  </si>
  <si>
    <t>Cresta Lodge - Poringland (Primary Care)</t>
  </si>
  <si>
    <t>Dementia Support</t>
  </si>
  <si>
    <t>Discharge Support Community Nurse</t>
  </si>
  <si>
    <t>Discharge Wellfare Call</t>
  </si>
  <si>
    <t>Distribution / reporting</t>
  </si>
  <si>
    <t>Domiciliary Team</t>
  </si>
  <si>
    <t>Enhanced Discharge - Primary Care</t>
  </si>
  <si>
    <t>Enhanced Primary Care Discharge Support Model</t>
  </si>
  <si>
    <t>Evening Sanctuary Expansion</t>
  </si>
  <si>
    <t>Evolve Beds</t>
  </si>
  <si>
    <t xml:space="preserve">Expand complex discharge team to cover 7 days (Band 5 x2) </t>
  </si>
  <si>
    <t>Fund 6 months of social care capacity for the additional D2A2/3 beds coming on line</t>
  </si>
  <si>
    <t>Glendon House Cromer (Beds)</t>
  </si>
  <si>
    <t>Glendon House Cromer (Primary Care)</t>
  </si>
  <si>
    <t>Hickerthrift</t>
  </si>
  <si>
    <t>Home Support Block Rounds</t>
  </si>
  <si>
    <t xml:space="preserve">Home Support Enhanced Discharge Incentive </t>
  </si>
  <si>
    <t>Home Support Rate Increase  </t>
  </si>
  <si>
    <t>Homeward Bound Discharge Pilot</t>
  </si>
  <si>
    <t>Increase establishment of case managers to ensure ward cover 7 days a week and during periods of leave</t>
  </si>
  <si>
    <t>Insulin Project</t>
  </si>
  <si>
    <t xml:space="preserve">Live in Carers </t>
  </si>
  <si>
    <t>Manor House Blofield (Beds)</t>
  </si>
  <si>
    <t>Manor House Blofield (Primary Care)</t>
  </si>
  <si>
    <t>Mind Psychiatric Liaison Expansion</t>
  </si>
  <si>
    <t>Nordelph ICB Beds</t>
  </si>
  <si>
    <t>Norfolk Interim Care Service (Provider of Last Resort)</t>
  </si>
  <si>
    <t>Orchard House</t>
  </si>
  <si>
    <t>Pathway 2/3 Beds</t>
  </si>
  <si>
    <t>Pharmacy discharge support</t>
  </si>
  <si>
    <t>Place based (ie NN, SN, N) initiatives to avoid admission to hospital and 7 day working to support discharge</t>
  </si>
  <si>
    <t>Pre noon discharge liaison support</t>
  </si>
  <si>
    <t>Priority Patient Review</t>
  </si>
  <si>
    <t xml:space="preserve">Quality Improvement </t>
  </si>
  <si>
    <t>Rapid Access to Integrated Support</t>
  </si>
  <si>
    <t>Replacement dementia beds in the west (cost to include Primary Care - maybe provided by home)</t>
  </si>
  <si>
    <t>Residential Step Down Bed</t>
  </si>
  <si>
    <t xml:space="preserve">Social Prescriber for Pre-Op </t>
  </si>
  <si>
    <t>St Martins Hospital Discharge Liaison</t>
  </si>
  <si>
    <t>Step-down Housing with Care Flats</t>
  </si>
  <si>
    <t>Stroke Reach Project</t>
  </si>
  <si>
    <t xml:space="preserve">Surge Capacity Coordinators </t>
  </si>
  <si>
    <t>Thomas Towell beds</t>
  </si>
  <si>
    <t>Winter Capacity Provision Fund</t>
  </si>
  <si>
    <t>Additional reablement at home capacity</t>
  </si>
  <si>
    <t>Additional residential capacity</t>
  </si>
  <si>
    <t>Additional SAH Capacity</t>
  </si>
  <si>
    <t>Additional VCSE support</t>
  </si>
  <si>
    <t>Bed based reablement additional capacity</t>
  </si>
  <si>
    <t>SAH discharge support teams and enhanced support at home</t>
  </si>
  <si>
    <t>SAH retention of workforce</t>
  </si>
  <si>
    <t>Telehealth /additional Telecare</t>
  </si>
  <si>
    <t xml:space="preserve">Workforce recruitment </t>
  </si>
  <si>
    <t>additional step down residential care - spot purchased</t>
  </si>
  <si>
    <t>contigency</t>
  </si>
  <si>
    <t>new dom care packages</t>
  </si>
  <si>
    <t>Pharmacy technician</t>
  </si>
  <si>
    <t>Range of recruitment and retention initiatives</t>
  </si>
  <si>
    <t>Reasonable admin costs</t>
  </si>
  <si>
    <t>Single coordinator post</t>
  </si>
  <si>
    <t>Social Worker in hospital social work team</t>
  </si>
  <si>
    <t>Targeted assessments</t>
  </si>
  <si>
    <t>Trusted Assessors Dom Care</t>
  </si>
  <si>
    <t>Virtual Homecare/Monitoring</t>
  </si>
  <si>
    <t>Welcome Home Voluntary sector</t>
  </si>
  <si>
    <t>Wheels to work</t>
  </si>
  <si>
    <t>#NOF early discharge pathway</t>
  </si>
  <si>
    <t>Additional brokerage and contracting capacity</t>
  </si>
  <si>
    <t>Additional staff to support onward assessment</t>
  </si>
  <si>
    <t>Age concern consumables</t>
  </si>
  <si>
    <t xml:space="preserve">Capacity for commissioning of bespoke packages of care and additional block or spot contracts as required </t>
  </si>
  <si>
    <t>Dedicated mental health brokerage capacity</t>
  </si>
  <si>
    <t>Discharge Fund Administrator - North</t>
  </si>
  <si>
    <t>Emergency Respite to facilitate discharge</t>
  </si>
  <si>
    <t>Enhanced assessment schemes (North)</t>
  </si>
  <si>
    <t>Expansion of virtual respitatory ward at KGH</t>
  </si>
  <si>
    <t>Increased hourly rate for home care</t>
  </si>
  <si>
    <t>Increased opening hours for KGH discharge lounge</t>
  </si>
  <si>
    <t>NNC complex home care block extension</t>
  </si>
  <si>
    <t>NNC quick pick-up incentive (P1)</t>
  </si>
  <si>
    <t>NNC quick pick-up incentive (P2/3)</t>
  </si>
  <si>
    <t>Older persons mental health DTA bedded capacity</t>
  </si>
  <si>
    <t>Repurposing Thackley Green or SPOT purchasing</t>
  </si>
  <si>
    <t>Senior mental health flow coordinator</t>
  </si>
  <si>
    <t xml:space="preserve">Supported accommodation for acute mental health discharge (North) </t>
  </si>
  <si>
    <t xml:space="preserve">Additional Brokerage capacity </t>
  </si>
  <si>
    <t>Advance CHC dom care annual pay award to 1 Dec 2022</t>
  </si>
  <si>
    <t>Care homes</t>
  </si>
  <si>
    <t>Cultural change</t>
  </si>
  <si>
    <t xml:space="preserve">Discharge Support </t>
  </si>
  <si>
    <t>Increase capacity of care home end of life beds to support rapid discharge from hospital / admission avoidance for Fast Track CHC patients</t>
  </si>
  <si>
    <t xml:space="preserve">reablement to support discharge in one's own home </t>
  </si>
  <si>
    <t xml:space="preserve">residential Placements </t>
  </si>
  <si>
    <t xml:space="preserve">supporting Complex Packages </t>
  </si>
  <si>
    <t>Additional Transport - secondary care</t>
  </si>
  <si>
    <t>Additional transport Carepoint</t>
  </si>
  <si>
    <t>Administration - LA</t>
  </si>
  <si>
    <t>Administration ICB</t>
  </si>
  <si>
    <t xml:space="preserve">Bolster capacity for residential care </t>
  </si>
  <si>
    <t>Bolster capacity in homecare/extra care</t>
  </si>
  <si>
    <t>Edith Moffatt Reablement flats</t>
  </si>
  <si>
    <t>Extend contract for 5 additional intermediate care beds</t>
  </si>
  <si>
    <t>Flexible homecare response</t>
  </si>
  <si>
    <t>Howdon Step Down beds</t>
  </si>
  <si>
    <t>Reablement Flats at Havelock Place</t>
  </si>
  <si>
    <t>Step down bed - Howdon Care Centre</t>
  </si>
  <si>
    <t>Support for short term residential placements</t>
  </si>
  <si>
    <t>Welfare Assistance for discharges</t>
  </si>
  <si>
    <t>Additional 1:1 support to assist with complex discharges</t>
  </si>
  <si>
    <t>Additional NYCC schemes</t>
  </si>
  <si>
    <t xml:space="preserve">Ashfield Intermediate Care Beds </t>
  </si>
  <si>
    <t>Benkill / Scorton beds</t>
  </si>
  <si>
    <t>Bridlington Hospital  beds</t>
  </si>
  <si>
    <t>CHC capacity</t>
  </si>
  <si>
    <t>CHC D2A packages</t>
  </si>
  <si>
    <t>CHC Fast Track packages</t>
  </si>
  <si>
    <t xml:space="preserve">Domicilliary Care Capacity </t>
  </si>
  <si>
    <t>Equipment management</t>
  </si>
  <si>
    <t>HDFT discharge schemes</t>
  </si>
  <si>
    <t xml:space="preserve">Home From Hospital capacity </t>
  </si>
  <si>
    <t>Immedicare</t>
  </si>
  <si>
    <t>Increase assessment capacity</t>
  </si>
  <si>
    <t>Increased discharge to assess bed capacity (Intermediate Care - non chargeable)</t>
  </si>
  <si>
    <t xml:space="preserve">Increased Home care capacity to support discharge </t>
  </si>
  <si>
    <t>Increased Home from Hospital Capacity</t>
  </si>
  <si>
    <t>Increased nursing bed capacity for dementia or complex needs</t>
  </si>
  <si>
    <t>Learning Disabilities</t>
  </si>
  <si>
    <t xml:space="preserve">Living Well support </t>
  </si>
  <si>
    <t>LS&amp;C discharge schemes and related package costs</t>
  </si>
  <si>
    <t>Night nursing service - Scarborough</t>
  </si>
  <si>
    <t>Small schemes (less than £50K</t>
  </si>
  <si>
    <t>STHFT  discharge schemes</t>
  </si>
  <si>
    <t>Vale / Selby contribution to York schemes</t>
  </si>
  <si>
    <t>VSCE transport schemes</t>
  </si>
  <si>
    <t>Administrative overheads</t>
  </si>
  <si>
    <t>Bring forward RLW increase in care homes for older people</t>
  </si>
  <si>
    <t>Bring forward RLW increase in home care</t>
  </si>
  <si>
    <t>Custom solutions for individual care packages.</t>
  </si>
  <si>
    <t>Equipment to support rapid discharge</t>
  </si>
  <si>
    <t>Premium payments to care homes for rapid discharge</t>
  </si>
  <si>
    <t>Short-term care home capacity to support discharge</t>
  </si>
  <si>
    <t>Short-term overnight home care</t>
  </si>
  <si>
    <t>Specialist capacity to support discharges of people with complex dementia care needs.</t>
  </si>
  <si>
    <t>Additional ERS Capacity</t>
  </si>
  <si>
    <t>Agency Staff</t>
  </si>
  <si>
    <t>Block homecare extension</t>
  </si>
  <si>
    <t xml:space="preserve">Brokerage </t>
  </si>
  <si>
    <t>CHS Healthcare/Pulse P1 Discharge Support</t>
  </si>
  <si>
    <t>CQC visits for new providers</t>
  </si>
  <si>
    <t>In reach from specialist services to “pull” patients out of acute, with dedicated patient transport (as same day booking) To support cardiac, diabetes and palliative. Also increase IRS in-reach</t>
  </si>
  <si>
    <t>Incentive  for workforce</t>
  </si>
  <si>
    <t xml:space="preserve">New Packages of Care </t>
  </si>
  <si>
    <t>NUH Care Home Nurse</t>
  </si>
  <si>
    <t>P1 discharge - acute addition - NUH @ Home</t>
  </si>
  <si>
    <t>P1 Discharge Programme</t>
  </si>
  <si>
    <t>PHB discharge grants</t>
  </si>
  <si>
    <t>Recruitment Campaign</t>
  </si>
  <si>
    <t>Volunteers Service</t>
  </si>
  <si>
    <t>Workforce retention</t>
  </si>
  <si>
    <t>(All) Surge capacity and block hours</t>
  </si>
  <si>
    <t>(Countywide) Recruitment Campaign</t>
  </si>
  <si>
    <t>(LW) Tapered approach to contract extension</t>
  </si>
  <si>
    <t>Additional capacity in UCR service for the acute community element of the service</t>
  </si>
  <si>
    <t>Additional step up/down beds (Bassetlaw)</t>
  </si>
  <si>
    <t xml:space="preserve">Administrator to support SFH hub and CHC team to allow for P3 pathway </t>
  </si>
  <si>
    <t>County LA Homecare Block</t>
  </si>
  <si>
    <t>In reach services to “pull” patients out of acute trust with dedicated patient transport (Bassetlaw)</t>
  </si>
  <si>
    <t>Increased assessment and reviewing staffing capacity</t>
  </si>
  <si>
    <t>Increased staffing capacity to support flow</t>
  </si>
  <si>
    <t>MSK Rehab (Bassetlaw)</t>
  </si>
  <si>
    <t>New interim beds</t>
  </si>
  <si>
    <t>New package incentives</t>
  </si>
  <si>
    <t>New packages of Care</t>
  </si>
  <si>
    <t>P1 discharge - acute addition - CHS Healthcare/Pulse P1 Discharge Support</t>
  </si>
  <si>
    <t>P1 discharge - DISCO</t>
  </si>
  <si>
    <t>P1 discharge - Early Supported Discharge Team</t>
  </si>
  <si>
    <t>P1 Discharge - interim bed support - Ashmere Beds</t>
  </si>
  <si>
    <t>P1 Discharge - Interim beds support - Chatsworth (Lindhurst)</t>
  </si>
  <si>
    <t xml:space="preserve">Reablement capacity </t>
  </si>
  <si>
    <t>Roving Services OOH (Bassetlaw)</t>
  </si>
  <si>
    <t>Step down provision</t>
  </si>
  <si>
    <t xml:space="preserve">Bank holiday incentives </t>
  </si>
  <si>
    <t>D2A demand</t>
  </si>
  <si>
    <t xml:space="preserve">Demand management </t>
  </si>
  <si>
    <t>Domiciliary care service retention</t>
  </si>
  <si>
    <t>Hospital discharge premium</t>
  </si>
  <si>
    <t>Workforce incentives</t>
  </si>
  <si>
    <t>Care sector resilience</t>
  </si>
  <si>
    <t>D2A beds (ancillary services)</t>
  </si>
  <si>
    <t>D2A beds provision</t>
  </si>
  <si>
    <t>D2A home</t>
  </si>
  <si>
    <t>Discharge planning</t>
  </si>
  <si>
    <t>Mental health step down</t>
  </si>
  <si>
    <t>Transfer of Care Hub workforce</t>
  </si>
  <si>
    <t>Additional care home discharge capacity</t>
  </si>
  <si>
    <t>Dom care increased activity</t>
  </si>
  <si>
    <t>International Recruitment into Care Homes</t>
  </si>
  <si>
    <t>Reablement in a persons own home</t>
  </si>
  <si>
    <t>Awaiting Assessment - Dom Care</t>
  </si>
  <si>
    <t>Awaiting Assessment - Nur / Res</t>
  </si>
  <si>
    <t>Bridging Care</t>
  </si>
  <si>
    <t>Care Assessment Capacity</t>
  </si>
  <si>
    <t>Jubilee Unit</t>
  </si>
  <si>
    <t>Mary Rose Manor (MRM)</t>
  </si>
  <si>
    <t>PRRT Workforce</t>
  </si>
  <si>
    <t>Additional block hours of home care</t>
  </si>
  <si>
    <t>Additional Discharge to Assess (D2A) beds</t>
  </si>
  <si>
    <t>Additional IMHA Advocacy capacity</t>
  </si>
  <si>
    <t>Additional residential/ nursing bed capacity</t>
  </si>
  <si>
    <t>Agency capacity within Social Care; 6 x SW, 1 x OT</t>
  </si>
  <si>
    <t>Agency capacity; 2 x OT to support additional Home Care Hours</t>
  </si>
  <si>
    <t>British Red Cross Settling in Service (Top Up)</t>
  </si>
  <si>
    <t>Contingency for high-cost placements</t>
  </si>
  <si>
    <t>Contract Management and Administration</t>
  </si>
  <si>
    <t>Emergency Duty Team Additional Capacity</t>
  </si>
  <si>
    <t>Ensuring safe home environment on discharge</t>
  </si>
  <si>
    <t>Equipment (incl. Technology Enabled Care)</t>
  </si>
  <si>
    <t>Extra Carers hours support for existing D2A beds</t>
  </si>
  <si>
    <t>Healthcare capacity</t>
  </si>
  <si>
    <t>Mental Health placements</t>
  </si>
  <si>
    <t>Operational Commissioning capacity</t>
  </si>
  <si>
    <t>Risk pool</t>
  </si>
  <si>
    <t>Workforce development and retention</t>
  </si>
  <si>
    <t>Back to baseline lead</t>
  </si>
  <si>
    <t>Capacity Response Piilot</t>
  </si>
  <si>
    <t>Community Care Support and Resilience</t>
  </si>
  <si>
    <t>Delirium Discharge Pilot</t>
  </si>
  <si>
    <t>Discharge to Assess Additional Costs</t>
  </si>
  <si>
    <t>Interim travel payments to care staff</t>
  </si>
  <si>
    <t>Reablement Team Overtime</t>
  </si>
  <si>
    <t>Social Care Flow Lead</t>
  </si>
  <si>
    <t>Additional Community Equipment provision</t>
  </si>
  <si>
    <t>Additional short term and residential beds</t>
  </si>
  <si>
    <t>Additional South West London Integrated Care Board Beds</t>
  </si>
  <si>
    <t>Managing flow and discharges</t>
  </si>
  <si>
    <t>Step down provision for people with a MH diagnosis in acute or acute MH beds</t>
  </si>
  <si>
    <t>Streamlining Hospital Processes - inreach and additional staff to facilitate safe and effective discharge planning</t>
  </si>
  <si>
    <t>Additional beds (complex and challenging behaviour, including mental health)</t>
  </si>
  <si>
    <t>Additional Support Workers</t>
  </si>
  <si>
    <t>Assessment Home Care (Discharge to Assess)</t>
  </si>
  <si>
    <t xml:space="preserve">Blended Roles </t>
  </si>
  <si>
    <t>Block additional IMC beds (therapy led)</t>
  </si>
  <si>
    <t>Hospital Discharge Placements D2A</t>
  </si>
  <si>
    <t>Increase Domiciliary / Care in the community care capacity</t>
  </si>
  <si>
    <t xml:space="preserve">Increase in Occupational Therapists  (Adult &amp; Social Care Capacity) </t>
  </si>
  <si>
    <t>Reablement - equipment loan store</t>
  </si>
  <si>
    <t>Reablement (STAR's) plus</t>
  </si>
  <si>
    <t xml:space="preserve">Social Worker Capacity </t>
  </si>
  <si>
    <t xml:space="preserve">STARS Reablement Service </t>
  </si>
  <si>
    <t>Supporting MH  hospital discharge</t>
  </si>
  <si>
    <t>Targeted Hardship Fund (cost of living payments)</t>
  </si>
  <si>
    <t xml:space="preserve">Technology </t>
  </si>
  <si>
    <t xml:space="preserve">Workforce Support </t>
  </si>
  <si>
    <t>#REF!</t>
  </si>
  <si>
    <t>Befriending Service</t>
  </si>
  <si>
    <t>Care Broker Service</t>
  </si>
  <si>
    <t xml:space="preserve">CHC –  assessments </t>
  </si>
  <si>
    <t>CHC – interim funded beds for complex patients to expediate discharge</t>
  </si>
  <si>
    <t>CHC: Care home provider</t>
  </si>
  <si>
    <t xml:space="preserve">CHC: Home care provider </t>
  </si>
  <si>
    <t>Community Equipment and transport - Medequip/TRFT</t>
  </si>
  <si>
    <t>COT Independent Sector</t>
  </si>
  <si>
    <t xml:space="preserve">Discharge Coordinator </t>
  </si>
  <si>
    <t xml:space="preserve">Discharge Lounge support and Co-ordinators </t>
  </si>
  <si>
    <t>Home Care Bridging Service</t>
  </si>
  <si>
    <t>Hospice  - Care Support Worker</t>
  </si>
  <si>
    <t xml:space="preserve">Hospice  - Hospice at Home </t>
  </si>
  <si>
    <t xml:space="preserve">Hospice - Clinical Nurse Specialist </t>
  </si>
  <si>
    <t>Hospice - Increased Inpatient Unit costs</t>
  </si>
  <si>
    <t>Incentive Payments for Home Care and Residential Care</t>
  </si>
  <si>
    <t>LD Discharges (Specialist Agency)</t>
  </si>
  <si>
    <t>Mental Health Agency Social Workers</t>
  </si>
  <si>
    <t>Pharmacy Cover - weekend (2 hours sat&amp;sun)</t>
  </si>
  <si>
    <t>Provision of Crisis Beds</t>
  </si>
  <si>
    <t xml:space="preserve">S136 cost pressures </t>
  </si>
  <si>
    <t>Step-down beds at Lord Hardy Court</t>
  </si>
  <si>
    <t>Supporting Unpaid Carers</t>
  </si>
  <si>
    <t xml:space="preserve">SYHA Discharge Support </t>
  </si>
  <si>
    <t xml:space="preserve">TRFT Place escalation wheel </t>
  </si>
  <si>
    <t>Trusted Assessor to support Integrated Discharge Team</t>
  </si>
  <si>
    <t>Voluntary Sector - AGE UK</t>
  </si>
  <si>
    <t>Voluntary Sector - VAR</t>
  </si>
  <si>
    <t>Assistive Technology for continence</t>
  </si>
  <si>
    <t>Home First awareness training for ward staff</t>
  </si>
  <si>
    <t xml:space="preserve">Independent sector increase in domiciliary care </t>
  </si>
  <si>
    <t>System One Module for Mental Health</t>
  </si>
  <si>
    <t>Wrap around domiciliary care</t>
  </si>
  <si>
    <t>Care Home and Nursing Home admissions</t>
  </si>
  <si>
    <t xml:space="preserve">Complex Dementia / Complex Behaviour Unit beds </t>
  </si>
  <si>
    <t>Discharge to Assess placements</t>
  </si>
  <si>
    <t>Equipment to enable discharge</t>
  </si>
  <si>
    <t>Increased domiciliary care capacity</t>
  </si>
  <si>
    <t>Maintain domiciliary care capacity</t>
  </si>
  <si>
    <t xml:space="preserve">Reablement at home </t>
  </si>
  <si>
    <t>Staff to provide assessment in D2A capacity</t>
  </si>
  <si>
    <t>Staff to provide support to facilitate hospital discharge</t>
  </si>
  <si>
    <t xml:space="preserve">10 CHC Assessment Block Beds </t>
  </si>
  <si>
    <t>150 Virtual LTC beds</t>
  </si>
  <si>
    <t xml:space="preserve">150 Virtual readmission avoidance beds </t>
  </si>
  <si>
    <t>Beds in community for people who are homeless or NRtPF</t>
  </si>
  <si>
    <t>Bolstering advocacy support</t>
  </si>
  <si>
    <t>Bolstering the Community Offer</t>
  </si>
  <si>
    <t xml:space="preserve">British Red Cross SURG Assistance 2nd site  </t>
  </si>
  <si>
    <t>Contingency for new winter opportunities</t>
  </si>
  <si>
    <t>D2A 6 week support post discharge</t>
  </si>
  <si>
    <t>DBS checks</t>
  </si>
  <si>
    <t xml:space="preserve">Discharge Fix it Fund </t>
  </si>
  <si>
    <t>Discharge Social Workers</t>
  </si>
  <si>
    <t>EAB spot beds</t>
  </si>
  <si>
    <t>Extended discharge aid</t>
  </si>
  <si>
    <t>Falls Lifting Equipment 5 Raizer II Lifting Devices</t>
  </si>
  <si>
    <t>Recruitment event</t>
  </si>
  <si>
    <t>Social work assessment capacity</t>
  </si>
  <si>
    <t>Stores equipment</t>
  </si>
  <si>
    <t xml:space="preserve">Supported discharge Phlebotomy </t>
  </si>
  <si>
    <t>Virtual Ward Communications</t>
  </si>
  <si>
    <t>Winter Equipment</t>
  </si>
  <si>
    <t>Wrap-around care</t>
  </si>
  <si>
    <t>Additional Domiciliary Care Capacity - North Sefton</t>
  </si>
  <si>
    <t>Additional Domiciliary Care Capacity - South Sefton</t>
  </si>
  <si>
    <t>AVS expansion</t>
  </si>
  <si>
    <t xml:space="preserve">Bed co-ordination pilot  </t>
  </si>
  <si>
    <t xml:space="preserve">COPD patient reviews for CH and high-risk admission cohorts.  </t>
  </si>
  <si>
    <t xml:space="preserve">Development of Discharge and Review Hubs </t>
  </si>
  <si>
    <t>Discharge district nurse</t>
  </si>
  <si>
    <t>Enhanced Integrated Brokerage</t>
  </si>
  <si>
    <t xml:space="preserve">Expansion of Therapy Single Handed Care project </t>
  </si>
  <si>
    <t xml:space="preserve">High Cost Packages </t>
  </si>
  <si>
    <t>Home first Dementia</t>
  </si>
  <si>
    <t>Homelessness offer</t>
  </si>
  <si>
    <t>ICRAS – in reach to Southport ED</t>
  </si>
  <si>
    <t xml:space="preserve">Integrated Development </t>
  </si>
  <si>
    <t>Intermediate Care - Medical Cover</t>
  </si>
  <si>
    <t>Mental Health Discharge Recovery</t>
  </si>
  <si>
    <t xml:space="preserve">Mersey Care in reach and outreach </t>
  </si>
  <si>
    <t>One off discharge grants</t>
  </si>
  <si>
    <t>Primary Care overflow and ED streaming</t>
  </si>
  <si>
    <t xml:space="preserve">Service offer development for existing D2A Step up Step down models. </t>
  </si>
  <si>
    <t xml:space="preserve">System flow co-ordinator </t>
  </si>
  <si>
    <t>Virtual Social Care Ward - Wraparound</t>
  </si>
  <si>
    <t>Additional 1:1 package in supported assessment</t>
  </si>
  <si>
    <t>Additional assessors in S2A</t>
  </si>
  <si>
    <t>Additional Brokerage</t>
  </si>
  <si>
    <t>Additional capacity in the home from hospital transport services</t>
  </si>
  <si>
    <t>Additional discharge assessment support</t>
  </si>
  <si>
    <t>Additional EOLC Capacity</t>
  </si>
  <si>
    <t>Additional equipment identified off catalogue</t>
  </si>
  <si>
    <t>Additional Fast Track support</t>
  </si>
  <si>
    <t>Additional Night Visiting Nurses</t>
  </si>
  <si>
    <t>Additional Social Care Managers</t>
  </si>
  <si>
    <t>Administration of ICB led schemes</t>
  </si>
  <si>
    <t>Administration of LA schemes</t>
  </si>
  <si>
    <t>Agency reablement support</t>
  </si>
  <si>
    <t>Care Home Appraisal Support</t>
  </si>
  <si>
    <t>Creation of VCSE bank with SCCCC</t>
  </si>
  <si>
    <t>Expansion of Citywide alarm operating hours</t>
  </si>
  <si>
    <t>External support to look at overall design of dementia support pathways</t>
  </si>
  <si>
    <t>External support to look at overall design of system discharge</t>
  </si>
  <si>
    <t>Familial incentive scheme</t>
  </si>
  <si>
    <t>Frequent attender review</t>
  </si>
  <si>
    <t>Fuller Stocktake scheme expansion</t>
  </si>
  <si>
    <t>HASU discharges</t>
  </si>
  <si>
    <t>Home discharge support from VCSE</t>
  </si>
  <si>
    <t xml:space="preserve">In reach service </t>
  </si>
  <si>
    <t>Mental Health S2A beds</t>
  </si>
  <si>
    <t>Pick up incentives in hard to fill localities</t>
  </si>
  <si>
    <t>Redeployment of STIT management time</t>
  </si>
  <si>
    <t>Repatriation Co-ordinators</t>
  </si>
  <si>
    <t>Repatriation Services</t>
  </si>
  <si>
    <t>Resilience into STIT services</t>
  </si>
  <si>
    <t>Specialist LD/MH discharge co-ordinators</t>
  </si>
  <si>
    <t>Support for Carers</t>
  </si>
  <si>
    <t>Support for Roughsleeper and Vulnerable</t>
  </si>
  <si>
    <t>Technology Enabled Schemes</t>
  </si>
  <si>
    <t>Techology enabled pharmacy support</t>
  </si>
  <si>
    <t>VCSE activity co-ordinators - in reach</t>
  </si>
  <si>
    <t>VCSE wrap around discharge</t>
  </si>
  <si>
    <t>1% Admin Costs</t>
  </si>
  <si>
    <t>2 Carers in a Car - New Capacity in 2 Further Market Towns</t>
  </si>
  <si>
    <t>Additional Block Domiciliary Care Capacity in Shrewsbury</t>
  </si>
  <si>
    <t>Block Care at Home Contract - Ludlow Area</t>
  </si>
  <si>
    <t>Complex Care Beds</t>
  </si>
  <si>
    <t>Reablement Spot Placement Purchasing - Care Home Placements</t>
  </si>
  <si>
    <t>Reablement Spot Placement Purchasing - Domiciliary Care</t>
  </si>
  <si>
    <t>Therapeutic Input to Support Reablement Domiciliary Care Packages</t>
  </si>
  <si>
    <t>Winter Incentives for Domiciliary Care Packages</t>
  </si>
  <si>
    <t>Additional PBBT capacity</t>
  </si>
  <si>
    <t>Additional SW capacity</t>
  </si>
  <si>
    <t>Follow up wellbeing checks post-discharge</t>
  </si>
  <si>
    <t>Handyperson, repairs, deep cleans, de-clutter</t>
  </si>
  <si>
    <t>Interim Care Beds</t>
  </si>
  <si>
    <t>Interim Care Packages</t>
  </si>
  <si>
    <t>Interim Care Packages (ICB funds)</t>
  </si>
  <si>
    <t>LD discharge liaison and support</t>
  </si>
  <si>
    <t>Support to provider market</t>
  </si>
  <si>
    <t>2 x Agency social workers in mental health team</t>
  </si>
  <si>
    <t>5 x Additional bed capacity till end of March</t>
  </si>
  <si>
    <t>Additional 3 x mental health beds</t>
  </si>
  <si>
    <t>Additional 5 x Pathway 2 beds</t>
  </si>
  <si>
    <t>Additional domiciliary care provision</t>
  </si>
  <si>
    <t>Additional OT capacity to support ERS</t>
  </si>
  <si>
    <t>Additional outsourcing face to face and remote assessments</t>
  </si>
  <si>
    <t>Administration of grant</t>
  </si>
  <si>
    <t>Administration of LA grant</t>
  </si>
  <si>
    <t>CES capacity to support equipment</t>
  </si>
  <si>
    <t>Community Targeted Support (including via voluntary sector)</t>
  </si>
  <si>
    <t>Genie Connect AI system - 30 users</t>
  </si>
  <si>
    <t>Home Discharge Service</t>
  </si>
  <si>
    <t>Hospital agency</t>
  </si>
  <si>
    <t>One-off payment to carers to enable discharge from hospital</t>
  </si>
  <si>
    <t>Overtime of social workers</t>
  </si>
  <si>
    <t>Reablement support in the community</t>
  </si>
  <si>
    <t>Recruitment and retention of care workforce</t>
  </si>
  <si>
    <t>Age Uk pre Hospital discharge reconditioning activities</t>
  </si>
  <si>
    <t>Chat and Map is a service provided by Age UK Somerset. It works by utilising the Age UK 'trusted brand' to start conversations with older people, in their homes, thereby enabling their daily life to be effectively 'mapped'. This mapping covers a range of key activities including nutrition, loneliness, social connections, home warmth, hoarding issues, movement and balance, finances and housing problems.</t>
  </si>
  <si>
    <t>Community Led Navigator Service</t>
  </si>
  <si>
    <t>Consultancy Plus Interim Placement Coordination</t>
  </si>
  <si>
    <t>D2A onsite in-reach</t>
  </si>
  <si>
    <t>Discharge Pathway Facilitator - YDH</t>
  </si>
  <si>
    <t>Discharge Pathway Sister - YDH</t>
  </si>
  <si>
    <t>Discharge Vehicles to support MPH</t>
  </si>
  <si>
    <t>Easy read companion for people with LD in Hospital</t>
  </si>
  <si>
    <t>End of Life, palliative pathway</t>
  </si>
  <si>
    <t>Enhanced DP+ Scheme</t>
  </si>
  <si>
    <t>Funding to provide Taxi's to support discharge from MPH</t>
  </si>
  <si>
    <t>High Cost discharge solutions</t>
  </si>
  <si>
    <t>Home Care admissions same day discharge payment with early discharge project</t>
  </si>
  <si>
    <t>Home Care Pods</t>
  </si>
  <si>
    <t>Incentive payment for care homes to complete care home tracker.</t>
  </si>
  <si>
    <t>Male supported living service</t>
  </si>
  <si>
    <t>Mental Health Care Home Liaison posts</t>
  </si>
  <si>
    <t>Mental Health Care Home Liaison posts x 2 and Dementia Trainers x2</t>
  </si>
  <si>
    <t xml:space="preserve">Micro provider Verification and Training </t>
  </si>
  <si>
    <t>New Starter in care one off payment</t>
  </si>
  <si>
    <t>On call weekend Trusted assessors</t>
  </si>
  <si>
    <t>Overseas recruitment support</t>
  </si>
  <si>
    <t>Project support for oversight of Discharge fund</t>
  </si>
  <si>
    <t>Ready to Go Units - MPH and YDH</t>
  </si>
  <si>
    <t>Self funders brokerage scheme</t>
  </si>
  <si>
    <t>Social Work support in acute and Intermediate Care pathways</t>
  </si>
  <si>
    <t>SPOC Fund for supporting discharge</t>
  </si>
  <si>
    <t>Staffing for extended opening hours in the Discharge Lounge - MPH</t>
  </si>
  <si>
    <t>Temporary GP registrations IC winter beds</t>
  </si>
  <si>
    <t xml:space="preserve">Workforce redeployment capacity from current ICS Reservist Pool &amp; Talent Hub infrastructure costs </t>
  </si>
  <si>
    <t>Additional bank holiday practitioner/ brokerage capacity</t>
  </si>
  <si>
    <t>Additional home care capacity</t>
  </si>
  <si>
    <t>Additional training for providers</t>
  </si>
  <si>
    <t>Community Falls/ TEc Sirona supporting discharge</t>
  </si>
  <si>
    <t>Domiciliary care recruitment</t>
  </si>
  <si>
    <t>Practical EOL support care homes</t>
  </si>
  <si>
    <t xml:space="preserve">Reablement/discharge capacity </t>
  </si>
  <si>
    <t>Recruitment / retention monies for providers</t>
  </si>
  <si>
    <t>SG hub Additional  Home to Decide capacity</t>
  </si>
  <si>
    <t>SG hub Prompt discharge to existing care packages</t>
  </si>
  <si>
    <t>SG hub: Additional in reach social worker capacity</t>
  </si>
  <si>
    <t>SG hub: additional Tec: equipment and expert advice.</t>
  </si>
  <si>
    <t>Support to ensure programme of work is delivered</t>
  </si>
  <si>
    <t>System support: equipment deployment</t>
  </si>
  <si>
    <t xml:space="preserve">System Support: waking night </t>
  </si>
  <si>
    <t>Warm and Well</t>
  </si>
  <si>
    <t>Bed based intermediate care</t>
  </si>
  <si>
    <t xml:space="preserve">Community intermediate care </t>
  </si>
  <si>
    <t>Early Discharge Planning</t>
  </si>
  <si>
    <t>Winter discharge pressures</t>
  </si>
  <si>
    <t>Additional block beds</t>
  </si>
  <si>
    <t>Case management support to improve flow</t>
  </si>
  <si>
    <t>D2A Homecare packages</t>
  </si>
  <si>
    <t>D2A Nursing Home placements</t>
  </si>
  <si>
    <t>D2A Resdidential Home placements</t>
  </si>
  <si>
    <t>Home Care - recruitment</t>
  </si>
  <si>
    <t>Increase Discharge Processing power</t>
  </si>
  <si>
    <t>Locum Hospital Discharge Team Social Workers</t>
  </si>
  <si>
    <t>Spot purchased beds</t>
  </si>
  <si>
    <t>Spot purchased Home Care packages</t>
  </si>
  <si>
    <t xml:space="preserve">7 Day clinical cover for Mental Health </t>
  </si>
  <si>
    <t>Additional short term residential care beds</t>
  </si>
  <si>
    <t>Additional Social Work capacity</t>
  </si>
  <si>
    <t xml:space="preserve">Designated Setting </t>
  </si>
  <si>
    <t>Enhanced equipment service offer</t>
  </si>
  <si>
    <t xml:space="preserve">Enhanced Transport - Customer </t>
  </si>
  <si>
    <t>Enhanced Transport - Flexible Capacity</t>
  </si>
  <si>
    <t>Health Block Nursing Beds</t>
  </si>
  <si>
    <t>Incentive Scheme</t>
  </si>
  <si>
    <t>Increased capacity in our SED (Southend Enhanced Discharge) Service</t>
  </si>
  <si>
    <t>Ward based Enablement</t>
  </si>
  <si>
    <t>Additional Home Treatment Team (HTT) capacity</t>
  </si>
  <si>
    <t xml:space="preserve">CHC </t>
  </si>
  <si>
    <t>Cost of Living Crisis Worker</t>
  </si>
  <si>
    <t>Discharge reserve</t>
  </si>
  <si>
    <t>Double Handed Care</t>
  </si>
  <si>
    <t>Enhanced resources into Homecare</t>
  </si>
  <si>
    <t>Expand step down housing options (a)</t>
  </si>
  <si>
    <t xml:space="preserve">Expand step down housing options (b) </t>
  </si>
  <si>
    <t>Further investment into Nursing Care</t>
  </si>
  <si>
    <t>Hospital Buddies</t>
  </si>
  <si>
    <t>Improvements in Reablement Outcomes</t>
  </si>
  <si>
    <t>Increased Brokerage Support</t>
  </si>
  <si>
    <t>Maximising the use of Extra Care and sheltered accomodation</t>
  </si>
  <si>
    <t>Mental Health Discharge Housing Workers</t>
  </si>
  <si>
    <t>Older Adults Care Navigators  (mental health)</t>
  </si>
  <si>
    <t>Residential Care Charter</t>
  </si>
  <si>
    <t>Retention initiative for OT Workers</t>
  </si>
  <si>
    <t xml:space="preserve">Shared lives support (Q4 2022/23) </t>
  </si>
  <si>
    <t xml:space="preserve">Social worker in Denmark Hill ED </t>
  </si>
  <si>
    <t>Spot purchasing budget Pathway 2 &amp; 3 discharges</t>
  </si>
  <si>
    <t>Step Down Flats</t>
  </si>
  <si>
    <t>Supported housing investment to enable discharge</t>
  </si>
  <si>
    <t>Tenancy (Retainment) Support</t>
  </si>
  <si>
    <t>Therapy input discharge support (a)</t>
  </si>
  <si>
    <t>Therapy input discharge support (b)</t>
  </si>
  <si>
    <t>Transfer of Care Assessment Team</t>
  </si>
  <si>
    <t xml:space="preserve">Acute Mental Health Inpateint Unit Bed Flow </t>
  </si>
  <si>
    <t>Complex Care Placements</t>
  </si>
  <si>
    <t>Demential nurse</t>
  </si>
  <si>
    <t>Discharge Co-ordination / Trusted Assessor</t>
  </si>
  <si>
    <t>Discharge lounge resource / in-reach</t>
  </si>
  <si>
    <t xml:space="preserve">Domicilliary Care packeges </t>
  </si>
  <si>
    <t>End of life discharge support and home care</t>
  </si>
  <si>
    <t xml:space="preserve">End of life support to manage SDEC in A&amp;E and discharges from A&amp;E home </t>
  </si>
  <si>
    <t xml:space="preserve">Flexible funding to support bespoke discharge needs of patients. </t>
  </si>
  <si>
    <t>Incentivsing care home transfer</t>
  </si>
  <si>
    <t>Increase GP capacity in UTC to 12 hours per day including extended weekend hours</t>
  </si>
  <si>
    <t>Nurse for IDT</t>
  </si>
  <si>
    <t xml:space="preserve">Oncology same day care </t>
  </si>
  <si>
    <t>Pharmacy supported discharges</t>
  </si>
  <si>
    <t>Primary care enhanced discharge support</t>
  </si>
  <si>
    <t>Transitional Bed Capacity</t>
  </si>
  <si>
    <t>Transport capacity</t>
  </si>
  <si>
    <t xml:space="preserve">Additional HomeFirst capacity </t>
  </si>
  <si>
    <t>Agency OT capacity</t>
  </si>
  <si>
    <t>Capacity buliding payment/bonus to care home staff who work additional hours</t>
  </si>
  <si>
    <t>Capacity buliding payment/bonus to home care staff who work additional hours</t>
  </si>
  <si>
    <t xml:space="preserve">CHC Patient Discharge Information </t>
  </si>
  <si>
    <t>Contingency fund</t>
  </si>
  <si>
    <t xml:space="preserve">D2A discharge coordination </t>
  </si>
  <si>
    <t>Development of Independence at Home Service</t>
  </si>
  <si>
    <t xml:space="preserve">End of Life community packages </t>
  </si>
  <si>
    <t xml:space="preserve">End of Life Hospice Inreach </t>
  </si>
  <si>
    <t>Enhanced delirium/ dementia support (Beds)</t>
  </si>
  <si>
    <t>Enhanced delirium/ dementia support (Homecare)</t>
  </si>
  <si>
    <t>Expansion of Home from Hospital service - South /UHDB</t>
  </si>
  <si>
    <t xml:space="preserve">Flexible transport scheme for homecare providers </t>
  </si>
  <si>
    <t>Home Care winter rotas</t>
  </si>
  <si>
    <t>ICB - Grant Administration Costs</t>
  </si>
  <si>
    <t xml:space="preserve">Increase Step Across Funding to support discharge </t>
  </si>
  <si>
    <t>Increased use of AT to support discharge</t>
  </si>
  <si>
    <t>Interim Housing and Homelessness Discharge adviser</t>
  </si>
  <si>
    <t xml:space="preserve">Investment in training </t>
  </si>
  <si>
    <t>Pathway 2 escalation beds    - Social work assessment capacity</t>
  </si>
  <si>
    <t xml:space="preserve">Pathway 3 admissions </t>
  </si>
  <si>
    <t xml:space="preserve">PHB short term funds </t>
  </si>
  <si>
    <t xml:space="preserve">Plus 7 days payment for Homecare providers </t>
  </si>
  <si>
    <t xml:space="preserve">Point of care testing </t>
  </si>
  <si>
    <t>SCC - Grant Administration Costs</t>
  </si>
  <si>
    <t>Small grants programme to support grass roots organisations to mobilise quickly to support discharge</t>
  </si>
  <si>
    <t xml:space="preserve">Support ASC setting with overseas recruitment </t>
  </si>
  <si>
    <t>Support with winter risk management</t>
  </si>
  <si>
    <t>Targeted recruitment in North Staffordshire</t>
  </si>
  <si>
    <t>Temp Comissioning capacity</t>
  </si>
  <si>
    <t>Temporary payments for BBB to be made available with immediate effect</t>
  </si>
  <si>
    <t xml:space="preserve">Timeliness of referrals from emergency portals </t>
  </si>
  <si>
    <t>Trusted assessor for minor increases to enable restarts from hospitals</t>
  </si>
  <si>
    <t xml:space="preserve">Voluntary sector transport </t>
  </si>
  <si>
    <t xml:space="preserve">Winter communication budget </t>
  </si>
  <si>
    <t xml:space="preserve">Winter Discharge Contigency </t>
  </si>
  <si>
    <t>Additional Pathway 1 Provision</t>
  </si>
  <si>
    <t>Additional Pathway 2 Provision</t>
  </si>
  <si>
    <t>1-1 support for discharge</t>
  </si>
  <si>
    <t>Fund additional care home staff to support weekend and evening discharges</t>
  </si>
  <si>
    <t>Increase hours for D2A/Home Care Service</t>
  </si>
  <si>
    <t>Input from the carers service</t>
  </si>
  <si>
    <t>OneCall to support urgent discharge</t>
  </si>
  <si>
    <t>Pay increase for care staff</t>
  </si>
  <si>
    <t>Uplifting on fuel cost for reablement staff</t>
  </si>
  <si>
    <t xml:space="preserve">Additional Staffing </t>
  </si>
  <si>
    <t xml:space="preserve">Assistive Technology and Equipment </t>
  </si>
  <si>
    <t xml:space="preserve">Care Home Reslience </t>
  </si>
  <si>
    <t xml:space="preserve">Communications budget </t>
  </si>
  <si>
    <t xml:space="preserve">Discharge coordination in D2A beds </t>
  </si>
  <si>
    <t xml:space="preserve">End of Life </t>
  </si>
  <si>
    <t xml:space="preserve">Enhanced delirium/ dementia support </t>
  </si>
  <si>
    <t xml:space="preserve">Flexible winter funding to meet spot purchase demands </t>
  </si>
  <si>
    <t xml:space="preserve">Homecare/ Domiciliary care market resilience </t>
  </si>
  <si>
    <t xml:space="preserve">Increased Falls Service </t>
  </si>
  <si>
    <t xml:space="preserve">Increased voluntary sector services to support hospital discharge and pull from acute settings </t>
  </si>
  <si>
    <t xml:space="preserve">Interim Housing and Homelessness Discharge Advisor </t>
  </si>
  <si>
    <t xml:space="preserve">Interim placements nursing care </t>
  </si>
  <si>
    <t xml:space="preserve">Interim placements residential care </t>
  </si>
  <si>
    <t>Market Resilience - care workers</t>
  </si>
  <si>
    <t xml:space="preserve">Market resilience - domiciliary care </t>
  </si>
  <si>
    <t xml:space="preserve">Pathway 3 direct admissions from acute setting </t>
  </si>
  <si>
    <t xml:space="preserve">Patient Discharge Information </t>
  </si>
  <si>
    <t xml:space="preserve">Programme Management Change/ Transformation </t>
  </si>
  <si>
    <t xml:space="preserve">Reablement in persons own home </t>
  </si>
  <si>
    <t xml:space="preserve">SCC Grant Admin Costs </t>
  </si>
  <si>
    <t xml:space="preserve">Support care homes with winter risk management </t>
  </si>
  <si>
    <t xml:space="preserve">Supporting admissions to 24 hour care over 7 days </t>
  </si>
  <si>
    <t xml:space="preserve">Supporting adult social care settings (care homes) with overseas recruitment process </t>
  </si>
  <si>
    <t>I&amp;E Agency locum support for discharge pathways</t>
  </si>
  <si>
    <t>I&amp;E AirMid Homecare</t>
  </si>
  <si>
    <t>I&amp;E MH D2A beds</t>
  </si>
  <si>
    <t>I&amp;E Winter scheme 24 - Pathway 1 and 2 Transport</t>
  </si>
  <si>
    <t>I&amp;E Winter scheme 25 - Community bed transport</t>
  </si>
  <si>
    <t>I&amp;E Winter Scheme 26 - Reablement</t>
  </si>
  <si>
    <t>I&amp;E Winter Scheme 26a - Reablement beds</t>
  </si>
  <si>
    <t xml:space="preserve">I&amp;E Winter scheme 6 - Stepping Home </t>
  </si>
  <si>
    <t xml:space="preserve">I&amp;E Winter Scheme 8 - Welcome Home programme at Ipswich Hospital extension </t>
  </si>
  <si>
    <t>Waveney 3 bedded supported Housing Scheme</t>
  </si>
  <si>
    <t>Waveney Additional bed at All Hallows</t>
  </si>
  <si>
    <t>Waveney Additional bed at Dell House</t>
  </si>
  <si>
    <t>Waveney Additional discharge ward round consultant cover</t>
  </si>
  <si>
    <t>Waveney Block bed pilot</t>
  </si>
  <si>
    <t xml:space="preserve">Waveney Bridging the gap
</t>
  </si>
  <si>
    <t>Waveney Cassius Discharge Post</t>
  </si>
  <si>
    <t>Waveney Complex Needs Support at Home</t>
  </si>
  <si>
    <t>Waveney Dementia Support</t>
  </si>
  <si>
    <t>Waveney Discharge Wellfare Call</t>
  </si>
  <si>
    <t>Waveney Distribution / reporting</t>
  </si>
  <si>
    <t>Waveney Evening Sanctuary Expansion</t>
  </si>
  <si>
    <t xml:space="preserve">Waveney Expand complex discharge team to cover 7 days (Band 5 x2) </t>
  </si>
  <si>
    <t>Waveney Funded care</t>
  </si>
  <si>
    <t>Waveney Home Based Reablement</t>
  </si>
  <si>
    <t>Waveney Increase establishment of case managers to ensure ward cover 7 days a week and during periods of leave</t>
  </si>
  <si>
    <t>Waveney Intermediate Care Beds</t>
  </si>
  <si>
    <t xml:space="preserve">Waveney Live in Carers </t>
  </si>
  <si>
    <t>Waveney MH bed</t>
  </si>
  <si>
    <t>Waveney Mind Psychiatric Liaison Expansion</t>
  </si>
  <si>
    <t>Waveney Pathway 2/3 Beds</t>
  </si>
  <si>
    <t>Waveney Pathway 2/3 Beds - wellbeing</t>
  </si>
  <si>
    <t>Waveney Place based initiatives to support 7 day working to support discharge</t>
  </si>
  <si>
    <t xml:space="preserve">Waveney Quality Improvement </t>
  </si>
  <si>
    <t>Waveney St Martins Hospital Discharge Liaison</t>
  </si>
  <si>
    <t xml:space="preserve">Waveney Surge Capacity Coordinators </t>
  </si>
  <si>
    <t>West: Additional 10 CAB beds</t>
  </si>
  <si>
    <t>West: Additional Discharge vehicle</t>
  </si>
  <si>
    <t>West: Hybrid CAB Model</t>
  </si>
  <si>
    <t>West: Lofty Heights</t>
  </si>
  <si>
    <t>West: Medequip</t>
  </si>
  <si>
    <t>West: Mental Health D2A beds</t>
  </si>
  <si>
    <t>West: Minor prescription equipment</t>
  </si>
  <si>
    <t>West: Pathway 1 discharge delays</t>
  </si>
  <si>
    <t>West: Suffolk Family Carers</t>
  </si>
  <si>
    <t>Admin Support to Acute Wards</t>
  </si>
  <si>
    <t>Community Equipment Service (CES)</t>
  </si>
  <si>
    <t>Discharge Follow Up</t>
  </si>
  <si>
    <t>Domicillary Care</t>
  </si>
  <si>
    <t>GP Support to Recovery @ Home</t>
  </si>
  <si>
    <t>Increase palliative care support</t>
  </si>
  <si>
    <t>MH Support</t>
  </si>
  <si>
    <t>Travel Time</t>
  </si>
  <si>
    <t>VCS Support</t>
  </si>
  <si>
    <t>ASC discharges into long term care home placements outside of D2A</t>
  </si>
  <si>
    <t>Frimley Discharge to Assess</t>
  </si>
  <si>
    <t>Mental Health discharge</t>
  </si>
  <si>
    <t>Supporting discharge for self-funders</t>
  </si>
  <si>
    <t>Surrey Heartlands Discharge to Assess</t>
  </si>
  <si>
    <t xml:space="preserve">Bed based capacity </t>
  </si>
  <si>
    <t>Commissioning and brokerage</t>
  </si>
  <si>
    <t xml:space="preserve">Home care capacity </t>
  </si>
  <si>
    <t>Unpaid carers</t>
  </si>
  <si>
    <t>BSW Discharge Support Grant</t>
  </si>
  <si>
    <t>BSW LDA Support</t>
  </si>
  <si>
    <t>BSW Mental Health Discharge</t>
  </si>
  <si>
    <t>BSW Mental Health Step Down Support</t>
  </si>
  <si>
    <t>Acute Frailty</t>
  </si>
  <si>
    <t>Discharge Lounge</t>
  </si>
  <si>
    <t>Domicillary Care Market</t>
  </si>
  <si>
    <t>FP10 in UTC/ED</t>
  </si>
  <si>
    <t>Home First Initiatives</t>
  </si>
  <si>
    <t>Intermediate Care Step Down</t>
  </si>
  <si>
    <t>SDEC</t>
  </si>
  <si>
    <t>ASC Discharge Scheme</t>
  </si>
  <si>
    <t>7 day clinical cover for Mental Health</t>
  </si>
  <si>
    <t>Additional AHMP Capacity</t>
  </si>
  <si>
    <t xml:space="preserve">Additional Bridging Capacity </t>
  </si>
  <si>
    <t>Admin % (1%_</t>
  </si>
  <si>
    <t>Adults Mental Health Practitioner Sessional Cover Payments</t>
  </si>
  <si>
    <t xml:space="preserve">Buffer for ALL Schemes </t>
  </si>
  <si>
    <t>By your side' Increase services</t>
  </si>
  <si>
    <t>Complex Discharge Support</t>
  </si>
  <si>
    <t>Enhanced Transport - Customer Relations</t>
  </si>
  <si>
    <t>Extension to Home Carer Prices</t>
  </si>
  <si>
    <t>OT Funding - Placements/ SW</t>
  </si>
  <si>
    <t>Provider Incentives (1)</t>
  </si>
  <si>
    <t>Provider Incentives (2)</t>
  </si>
  <si>
    <t>Ward Based Reablement</t>
  </si>
  <si>
    <t>Block IC Beds</t>
  </si>
  <si>
    <t>ECS Domiciliary Support</t>
  </si>
  <si>
    <t xml:space="preserve">Hospital Discharge In-Reach </t>
  </si>
  <si>
    <t>QAIT</t>
  </si>
  <si>
    <t>Reablement Support Service</t>
  </si>
  <si>
    <t>Additional packages of care and support</t>
  </si>
  <si>
    <t xml:space="preserve">Community Senior Practitioner for Hospital Discharge Pathway </t>
  </si>
  <si>
    <t>Fast Track/Discharge for people at end of life Coordinator at Royal London</t>
  </si>
  <si>
    <t xml:space="preserve">Hospital Social Workers </t>
  </si>
  <si>
    <t>Increased therapy resource in the Acute Admissions Unit</t>
  </si>
  <si>
    <t>Locality Discharge 2 Assess Social Workers</t>
  </si>
  <si>
    <t xml:space="preserve">Mental health discharges </t>
  </si>
  <si>
    <t xml:space="preserve">Supporting the homeless at the Royal London Hospital </t>
  </si>
  <si>
    <t>Enhancing Homecare capacity</t>
  </si>
  <si>
    <t>GP Cover</t>
  </si>
  <si>
    <t>Medicines Management</t>
  </si>
  <si>
    <t>Agency staff - health CHC</t>
  </si>
  <si>
    <t>Agency staff social care</t>
  </si>
  <si>
    <t>Challenging behaviour wing</t>
  </si>
  <si>
    <t>Homefirst</t>
  </si>
  <si>
    <t>Incentive support to Domiciliary care providers</t>
  </si>
  <si>
    <t>Increased mileage for Independent Domiciliary Care sector</t>
  </si>
  <si>
    <t>Integrated Transfers of Care</t>
  </si>
  <si>
    <t>Local recruitment campaign</t>
  </si>
  <si>
    <t>Night Response Service</t>
  </si>
  <si>
    <t>Reablement Therapy support</t>
  </si>
  <si>
    <t>Social Prescriber</t>
  </si>
  <si>
    <t>Spot Purchase beds</t>
  </si>
  <si>
    <t>Urgent Response Domiciliary Care</t>
  </si>
  <si>
    <t>VCS - incentives</t>
  </si>
  <si>
    <t>Wakefield Discharge Survey</t>
  </si>
  <si>
    <t>Wakefield equipment service</t>
  </si>
  <si>
    <t>Winter Market incentive</t>
  </si>
  <si>
    <t>Intermediate Care - Bed provision</t>
  </si>
  <si>
    <t>Intermediate Care - Community</t>
  </si>
  <si>
    <t>Intermediate Care - Equipment</t>
  </si>
  <si>
    <t xml:space="preserve">Intermediate Care - Equipment </t>
  </si>
  <si>
    <t>Support</t>
  </si>
  <si>
    <t>Voluntary Sector support for Mental Health</t>
  </si>
  <si>
    <t>Administration of funds</t>
  </si>
  <si>
    <t>CHC</t>
  </si>
  <si>
    <t>Integrated Discharge Hub additional capacity</t>
  </si>
  <si>
    <t>Additional Recovery and reablement bed capacity Pathway 1 and 3)</t>
  </si>
  <si>
    <t>Administration costs - contracting and commissioning</t>
  </si>
  <si>
    <t>Care Home discharge (Pathway 3)</t>
  </si>
  <si>
    <t>Domiciliary Care Capacity/Incentive payments (pathway 0 and 1)</t>
  </si>
  <si>
    <t>Enhanced post discharge offer from Primary and Community Care to facilitate accelerated discharge</t>
  </si>
  <si>
    <t>Facilititate 'returns' to care Care Homes when MFFD (Pathway 0)</t>
  </si>
  <si>
    <t xml:space="preserve">Fast track (palliative Care Beds (Pathways 1 and 3) </t>
  </si>
  <si>
    <t>Hospital Discharge team Capacity (Pathways 0,1,2,3)</t>
  </si>
  <si>
    <t>Intermediate Care at Home</t>
  </si>
  <si>
    <t>LillyCross - transitional care (Pathways 1 and 3)</t>
  </si>
  <si>
    <t>Transport and Discharge facilitation (Pathway 0 and 1)</t>
  </si>
  <si>
    <t xml:space="preserve">Voluntary Sector In-reach support to  A1 Discharge Ward (Pathway 0 and 1) </t>
  </si>
  <si>
    <t>SCF001 - Additional resource to support equipment deliveries</t>
  </si>
  <si>
    <t>SCF0010, 35 and 66 - Dom Care Providers bespoke incentives</t>
  </si>
  <si>
    <t xml:space="preserve">SCF0012 - Weekend Discharge Winter Period Incentive Payment </t>
  </si>
  <si>
    <t>SCF002, SCF003, SCF0011 - Additional D2A P2 bed and therapy capacity</t>
  </si>
  <si>
    <t>SCF006 - Rehabilitation at Home additional capacity</t>
  </si>
  <si>
    <t>SCF008 - Additional dom care packages</t>
  </si>
  <si>
    <t>SCF009 - Hospice and End of Life increased capacity</t>
  </si>
  <si>
    <t>SCF013 - Community Hospital Bed Additional Capacity</t>
  </si>
  <si>
    <t>SCF019 - Finance Support to administer the ASC Discharge Fund</t>
  </si>
  <si>
    <t>SCF020, 33 &amp; 36 Additional resources</t>
  </si>
  <si>
    <t xml:space="preserve">SCF022 - Occupational Therapy support </t>
  </si>
  <si>
    <t>SCF023 - Palliative care services additional capacity</t>
  </si>
  <si>
    <t>SCF025 &amp; 40 - Equipment for the additional D2A P2 therapy and step down beds (schemes 2, 3, 11 &amp; 29) and specialist chairs and wheelchairs to support discharges for P1 stroke patients requiring rehab at home.</t>
  </si>
  <si>
    <t>SCF026 - Additional residential care placement costs</t>
  </si>
  <si>
    <t>SCF027 - Incentives to Residential Care providers</t>
  </si>
  <si>
    <t>SCF028 - Social care assessment bed capacity</t>
  </si>
  <si>
    <t>SCF029 - Additional D2A P2 step down beds and support , for discharges for MH patients</t>
  </si>
  <si>
    <t xml:space="preserve">SCF030 - Designated Settings capacity </t>
  </si>
  <si>
    <t>SCF031 - Weekend Discharges Nursing Homes</t>
  </si>
  <si>
    <t>SCF032 - Additional nursing bed capacity to support complex discharges and nursing assessments for P2/3</t>
  </si>
  <si>
    <t>SCF037 &amp; 38 - Dom Care Provider workforce development</t>
  </si>
  <si>
    <t>SCF068 - Oversight of discharge activity</t>
  </si>
  <si>
    <t xml:space="preserve">Contingency </t>
  </si>
  <si>
    <t>one off payment to familes</t>
  </si>
  <si>
    <t>Recruitment</t>
  </si>
  <si>
    <t xml:space="preserve">Staffing </t>
  </si>
  <si>
    <t>Acute Confusion Beds</t>
  </si>
  <si>
    <t>Care workforce retention payments</t>
  </si>
  <si>
    <t>Community Hospital P1 packages</t>
  </si>
  <si>
    <t>Community Hospital P2 packages</t>
  </si>
  <si>
    <t xml:space="preserve">Coordinators Mental health Step down </t>
  </si>
  <si>
    <t>Discharge Fund Administrator</t>
  </si>
  <si>
    <t>Enhanced assessment</t>
  </si>
  <si>
    <t xml:space="preserve">Mental Health Discharge to Assess </t>
  </si>
  <si>
    <t>NGH P1 Spot Packages</t>
  </si>
  <si>
    <t>NGH P2 Spot Packages</t>
  </si>
  <si>
    <t>P1 Discharge to Assess capacity</t>
  </si>
  <si>
    <t>P2 Discharge to Assess capacity</t>
  </si>
  <si>
    <t>Provider recognition payments</t>
  </si>
  <si>
    <t xml:space="preserve">Reablement Recruitment bonus </t>
  </si>
  <si>
    <t>WS001 - Additional PTS Resource</t>
  </si>
  <si>
    <t>WS002 - Self-funder Placement Support Service (eg. CHS)</t>
  </si>
  <si>
    <t>WS003 - Health Care Assistants Providing Additional Care Capacity in Home First</t>
  </si>
  <si>
    <t>WS004 - Block Contracted Nursing Home Beds for Patients Awaiting Onward Placement (Not Discharge to Assess)</t>
  </si>
  <si>
    <t>WS005 - Personal Health Grants for Hospital Discharge Patients</t>
  </si>
  <si>
    <t>WS006 - Additional Social Work Capacity to Undertake Care Act Assessments Within the Discharge Capacity to Move People On.</t>
  </si>
  <si>
    <t>WS007 - Additional B6 Nurse Locum to Support Clinical Assessment in HF</t>
  </si>
  <si>
    <t>WS008 - Additional DISCOs at UHSx</t>
  </si>
  <si>
    <t xml:space="preserve">WS009 - Complex Discharge Coordinator Admin Role to Support HF Pathway </t>
  </si>
  <si>
    <t xml:space="preserve">WS014 - Dedicated Senior Decision Maker Weekend Discharge Team </t>
  </si>
  <si>
    <t>WS015 - Adult Hospice Non-Specialist End of Life Care (EoLC) Bed Scheme</t>
  </si>
  <si>
    <t>WS016 - Block Purchase Nursing Home Beds</t>
  </si>
  <si>
    <t xml:space="preserve">WS018 - Hospital Discharge Care Additional Hours </t>
  </si>
  <si>
    <t xml:space="preserve">WS019 - D2AR Flex Beds in WSCC Contracted D2AR Contracts </t>
  </si>
  <si>
    <t>WS020 - Block Contract Residential and Nursing Beds</t>
  </si>
  <si>
    <t>WS021 - Domiciliary Care Rounds</t>
  </si>
  <si>
    <t xml:space="preserve">WS022 - Transfer of Care Rounds </t>
  </si>
  <si>
    <t>WS023 - Social Care and External Market Focused International Recruitment</t>
  </si>
  <si>
    <t>WS027 - Enhancing MH Discharge Hub and Placement Finding Team</t>
  </si>
  <si>
    <t>WS028 - Acute/Community Co-ordinators Posts</t>
  </si>
  <si>
    <t>WS029 - High Intensity Users Care Planning</t>
  </si>
  <si>
    <t>WS030 - Employee Incentive</t>
  </si>
  <si>
    <t>WS031 - Tracking, Infrastructure and Contract Support</t>
  </si>
  <si>
    <t xml:space="preserve">WS032 - Care Provision and Associated Resource for D2A MH </t>
  </si>
  <si>
    <t>WS033 - 2 x Dedicated AMHP in ED (SRH/WGH)</t>
  </si>
  <si>
    <t xml:space="preserve">WS034 - Same Day  Discharge Front Door Practitioner   </t>
  </si>
  <si>
    <t>WS035 - Smartwatch Technology Enabled Rehabilitation Following Hip Fracture in Older Adults</t>
  </si>
  <si>
    <t xml:space="preserve">WS037 - EoLC/Palliative Discharge Co-ordinator </t>
  </si>
  <si>
    <t>WS040 - Horsham McMillian - Additional HCAs to Provide Hospice at Home</t>
  </si>
  <si>
    <t>WS041 - Additional Infrastructure Support to ECHO</t>
  </si>
  <si>
    <t>WS043 - SaSH Same Day Emergency Care Discharge Team</t>
  </si>
  <si>
    <t>WS044 - Health Care Assistants Providing Additional Care Capacity in Home First (Additional to WS003)</t>
  </si>
  <si>
    <t>WS045 - Expansion of SaSH at Home</t>
  </si>
  <si>
    <t>WS046 - Additional Qualified Social Work Assessors (Locums)</t>
  </si>
  <si>
    <t>Additional Bed Capacity</t>
  </si>
  <si>
    <t>Additional Home Care Provision</t>
  </si>
  <si>
    <t>Additional Reablement Provision</t>
  </si>
  <si>
    <t>Adult Social Care Workforce Capacity</t>
  </si>
  <si>
    <t>Mental Health Provision</t>
  </si>
  <si>
    <t>Pathway 1 Transfer of Care Hub Model</t>
  </si>
  <si>
    <t>VCSE Capacity and Community Equipment</t>
  </si>
  <si>
    <t>Additional social care practitioners in Reablement team</t>
  </si>
  <si>
    <t>Care Act Assessment backlog</t>
  </si>
  <si>
    <t>Care Market Provider Support</t>
  </si>
  <si>
    <t>Complex needs SPOT beds and associated equipment (physical and mental health)</t>
  </si>
  <si>
    <t>Council front line staff winter incentive scheme</t>
  </si>
  <si>
    <t>Dorothy House bed provision</t>
  </si>
  <si>
    <t>Increase Intensive Enablement Support (MH and LD)</t>
  </si>
  <si>
    <t xml:space="preserve">Mental Health flow coordination </t>
  </si>
  <si>
    <t>Shared Lives Placements</t>
  </si>
  <si>
    <t>Wiltshire Council in-reach to acute and community settings</t>
  </si>
  <si>
    <t>Wiltshire Health and Care in-reach plan to acute hospitals</t>
  </si>
  <si>
    <t>Wiltshire VCS offer and carers support</t>
  </si>
  <si>
    <t xml:space="preserve"> Short Term Support Dom Care </t>
  </si>
  <si>
    <t>Block contract nursing/EMI beds</t>
  </si>
  <si>
    <t>Nursing resource 1 x WTE</t>
  </si>
  <si>
    <t>Physio resource 2xWTE</t>
  </si>
  <si>
    <t>Remote Monitoring</t>
  </si>
  <si>
    <t>Voluntary and community sector to support discharge pathways 0 and 1</t>
  </si>
  <si>
    <t>Care Home Placement Officer</t>
  </si>
  <si>
    <t>Crisis Response Team</t>
  </si>
  <si>
    <t>Dom Care Market Sustainability</t>
  </si>
  <si>
    <t xml:space="preserve">Dom Care Retention Payments </t>
  </si>
  <si>
    <t xml:space="preserve">Frailty Virtual Ward / @ Front Door </t>
  </si>
  <si>
    <t>Heart Failure Discharge Ambulatory Cae</t>
  </si>
  <si>
    <t>IDT Assessment Capacity</t>
  </si>
  <si>
    <t xml:space="preserve">Increased Dom Care Christmas Capacity </t>
  </si>
  <si>
    <t>Leighton Court P2 D2A Beds</t>
  </si>
  <si>
    <t>Mental Health Discharge Schemes</t>
  </si>
  <si>
    <t>P3 Step Down Beds</t>
  </si>
  <si>
    <t>Park House</t>
  </si>
  <si>
    <t>Park House P1 Step Down Beds</t>
  </si>
  <si>
    <t>Primary Care Discharge Support</t>
  </si>
  <si>
    <t>Third Sector Discharge Support</t>
  </si>
  <si>
    <t>Wirral Independence Service</t>
  </si>
  <si>
    <t>Complex Cases</t>
  </si>
  <si>
    <t>Equipment and TEC</t>
  </si>
  <si>
    <t>Home Care Hours (ICB funding share)</t>
  </si>
  <si>
    <t>Home Care Hours (LA funding share)</t>
  </si>
  <si>
    <t>Short/Long Term Beds</t>
  </si>
  <si>
    <t>Specialist Mental Health</t>
  </si>
  <si>
    <t xml:space="preserve">Workforce Development &amp; Retention </t>
  </si>
  <si>
    <t>Additional capacity for locality social work teams to support discharge of out of area hospitals</t>
  </si>
  <si>
    <t>Additional equipment</t>
  </si>
  <si>
    <t xml:space="preserve">Additional Equipment to prevent delayed discharges </t>
  </si>
  <si>
    <t>Additional Pathway 3 Complex needs block beds</t>
  </si>
  <si>
    <t>Additional Pharmacists</t>
  </si>
  <si>
    <t>Admin and Project monitoring</t>
  </si>
  <si>
    <t>Age UK Discharge settlement service</t>
  </si>
  <si>
    <t>Block rehab and Neuro rehab beds</t>
  </si>
  <si>
    <t xml:space="preserve">Block residential care home beds </t>
  </si>
  <si>
    <t>Carers Support Team and Community support e.g. hoarders -Proof of concept</t>
  </si>
  <si>
    <t>Chaperone Service  - Proof of Concept</t>
  </si>
  <si>
    <t>Community OT additional capacity</t>
  </si>
  <si>
    <t>Complex Bed Project - Hampton Court</t>
  </si>
  <si>
    <t>Dedicated SALT Provision in AMU</t>
  </si>
  <si>
    <t>Designated Beds</t>
  </si>
  <si>
    <t>Enhance Homeless discharge pathway</t>
  </si>
  <si>
    <t>Enhance Redcross Winter Surge</t>
  </si>
  <si>
    <t>GP Support to care Homes</t>
  </si>
  <si>
    <t>Home Assisted Reablement Programme</t>
  </si>
  <si>
    <t>Homecare Provider Fund</t>
  </si>
  <si>
    <t>Hospital enhanced Social work and PST</t>
  </si>
  <si>
    <t>ICB Admin</t>
  </si>
  <si>
    <t>Personalised Support Team Brokerage for Pathway 3  - Proof of Concept</t>
  </si>
  <si>
    <t>Provision of bariatric pathway</t>
  </si>
  <si>
    <t>Transport - additional capacity to support system pressures</t>
  </si>
  <si>
    <t>Additional Staff recruitment</t>
  </si>
  <si>
    <t>Extra Care spot purchased bed</t>
  </si>
  <si>
    <t>Here 2 Help front door</t>
  </si>
  <si>
    <t>Innovation fund</t>
  </si>
  <si>
    <t>Neighbourhood Teams</t>
  </si>
  <si>
    <t>Pathway 1</t>
  </si>
  <si>
    <t>Pathway 2 (DTA)</t>
  </si>
  <si>
    <t>Pathway 3 (SPOT DTA)</t>
  </si>
  <si>
    <t>PW1 wrap around 24/7 care</t>
  </si>
  <si>
    <t>Additional OT</t>
  </si>
  <si>
    <t>Administration of fund</t>
  </si>
  <si>
    <t>CRT Plus model</t>
  </si>
  <si>
    <t>Dementia Live In Care</t>
  </si>
  <si>
    <t>Expand existing Springfield domiciliary care capacity</t>
  </si>
  <si>
    <t>Maintain existing Springfield domiciliary care capacity</t>
  </si>
  <si>
    <t>Nursing care beds</t>
  </si>
  <si>
    <t>Osbourne House block booked beds</t>
  </si>
  <si>
    <t>Residential care beds</t>
  </si>
  <si>
    <t>Time to Think bed</t>
  </si>
  <si>
    <t>Voluntary sector</t>
  </si>
  <si>
    <t>Voluntary sector - PTS</t>
  </si>
  <si>
    <t>Voluntary sector - Supported discharge</t>
  </si>
  <si>
    <t>YICT expansion</t>
  </si>
  <si>
    <t>Actual Number of Packages</t>
  </si>
  <si>
    <t>Unit of Measure</t>
  </si>
  <si>
    <t>Sub Type</t>
  </si>
  <si>
    <t>Units</t>
  </si>
  <si>
    <t>Contigency</t>
  </si>
  <si>
    <t>number of additional staff recruited</t>
  </si>
  <si>
    <t>Assistive Techonologies and Equipment</t>
  </si>
  <si>
    <t xml:space="preserve">Number of beneficiaries </t>
  </si>
  <si>
    <t>Domiciliary Care Packages</t>
  </si>
  <si>
    <t>Hours of care</t>
  </si>
  <si>
    <t>Domiciliary Care to support hospital discharge</t>
  </si>
  <si>
    <t>Number of beds</t>
  </si>
  <si>
    <t>Reablement in a person's own home</t>
  </si>
  <si>
    <t>Reablement to support discharge - step down</t>
  </si>
  <si>
    <t>Increased hours worked by existing workfroce</t>
  </si>
  <si>
    <t>Childcare costs</t>
  </si>
  <si>
    <t>hours worked</t>
  </si>
  <si>
    <t>Improvement retention of existing workforce</t>
  </si>
  <si>
    <t>Retention bonuses for existing staff</t>
  </si>
  <si>
    <t>number of staff</t>
  </si>
  <si>
    <t>Schemes added since Plan</t>
  </si>
  <si>
    <t>length of list:</t>
  </si>
  <si>
    <t>Scheme Types</t>
  </si>
  <si>
    <t>Area of Spend</t>
  </si>
  <si>
    <t>Commissioner</t>
  </si>
  <si>
    <t>Provider</t>
  </si>
  <si>
    <t>New/Existing</t>
  </si>
  <si>
    <t>a1_Assistive Technologies and Equipment</t>
  </si>
  <si>
    <t>a2_Home Care or Domiciliary Care</t>
  </si>
  <si>
    <t>a3_Bed Based Intermediate Care Services</t>
  </si>
  <si>
    <t>a4_Reablement in a Person’s Own Home</t>
  </si>
  <si>
    <t>a5_Residential Placements</t>
  </si>
  <si>
    <t>a6_Increase hours worked by existing workforce</t>
  </si>
  <si>
    <t>a7_Improve retention of existing workforce</t>
  </si>
  <si>
    <t>a8_Additional or redeployed capacity from current care workers</t>
  </si>
  <si>
    <t>Home care</t>
  </si>
  <si>
    <t>Lookups</t>
  </si>
  <si>
    <t>NHS Acute Provider</t>
  </si>
  <si>
    <t>New</t>
  </si>
  <si>
    <t>Community Health</t>
  </si>
  <si>
    <t>NHS South Yorkshire ICB</t>
  </si>
  <si>
    <t>NHS Mental Health Provider</t>
  </si>
  <si>
    <t>Existing</t>
  </si>
  <si>
    <t>Primary Care</t>
  </si>
  <si>
    <t>NHS Community Provider</t>
  </si>
  <si>
    <t>Both</t>
  </si>
  <si>
    <t>Social Care</t>
  </si>
  <si>
    <t>CCG</t>
  </si>
  <si>
    <t>Local Authority</t>
  </si>
  <si>
    <t>Charity / Voluntary Sector</t>
  </si>
  <si>
    <t>Private Sector</t>
  </si>
  <si>
    <t>a9_Local recruitment initiatives</t>
  </si>
  <si>
    <t>a10_Contingency</t>
  </si>
  <si>
    <t>a12_Other</t>
  </si>
  <si>
    <t xml:space="preserve">The actual impact column is used to understand the benefit from the fund. This is different for each sheme and sub type and the unit for this metric has been pre-populated. This will align with metrics reported in fortnightly returns for scheme types. 
1) For 'residential placements' and 'bed based intermediary care services', please state the number of beds purchased through the fund. (i.e. if 10 beds are made available for 12 weeks, please put 10 in column H and please add in your column K explanation that this achieve 120 weeks of bed based care).
2) For 'home care or domiciliary care', please state the number of care hours purchased through the fund.
3) For 'reablement in a person's own home', please state the number of care hours purchased through the fund.
4) For 'improvement retention of existing workforce', please state the number of staff this relates to.
5) For 'Additional or redeployed capacity from current care workers', please state the number of additional hours worked purchased through the fund purchased.
6) For 'Assistive Techonologies and Equipment' , please state the number of unique beneficiaries through the fund.
7) For 'Local Recruitment Initiatives', please state the additional number of staff this has helped recruit through the fund.
						</t>
  </si>
  <si>
    <t>If there are any additional scheme types invested in since the submitted plan, please enter these into the bottom section found by scrolling further down.</t>
  </si>
  <si>
    <t xml:space="preserve">Actual Expenditure </t>
  </si>
  <si>
    <t xml:space="preserve">Actual Expenditure ICB </t>
  </si>
  <si>
    <t>Actual Expenditure LA</t>
  </si>
  <si>
    <t>For each scheme type please confirm the impact of the scheme in relation to the relevant units asked for and  actual expenditure. Please then provide narrative around how the fund was utilised, the duration of care it provided and and any changes to planned spend. At the very bottom of this sheet there is a totals summary, please also include aggregate spend by LA and ICB which should match actual total prepopulation.</t>
  </si>
  <si>
    <t>If there are any new scheme types not previously entered, please enter these in the bottom section indicated by a new header. At the very bottom there is a totals summary for expenditure which we'd like you to add a breakdown by LA and ICB.</t>
  </si>
  <si>
    <t>After selecting a HWB from the dropdown please check that the planned expenditure for each scheme type submitted in your ASC Discharge Fund plan are populated. 
Please then enter the actual packages of care that matches the unit of measure pre-specified where applicable.</t>
  </si>
  <si>
    <t>BCF reporting is likely to be used by local areas, alongside any other information to help inform HWBs on progress on integration and the BCF.  It is also intended to inform BCF national partners as well as those responsible for delivering the BCF plans at a local level (including ICB's, local authorities and service providers) for the purposes noted above.</t>
  </si>
  <si>
    <t>Please also include summary narrative on:
1. Scheme impact
2. Narrative describing any changes to planned spending – e.g. did plans get changed in response to pressures or demand? Please also detail any underspend.
3. Assessment of the impact the funding delivered and any learning. Where relevant to this assessment, please include details such as: number of packages purchased, number of hours of care, number of weeks (duration of support), number of individuals supported, unit costs, staff hours purchased and increase in pay etc
4. Any shared learning</t>
  </si>
  <si>
    <t>The row heights and column widths can be adjusted to fit and view text more comfortably for the cells that require narrative information.</t>
  </si>
  <si>
    <t>Please DO NOT  directly copy/cut &amp; paste to populate the fields when completing the template as this can cause issues during the aggregation process. If you must 'copy &amp; paste', please use the 'Paste Special' operation and paste Values only.</t>
  </si>
  <si>
    <t>- The BCF end of year reports are categorised as 'Management Information' and data from them will published in an aggregated form on the NHSE website. This will include any narrative section. Also a reminder that as is usually the case with public body information, all BCF information collected here is subject to Freedom of Information requests.</t>
  </si>
  <si>
    <t>Did you make any changes to planned spending?</t>
  </si>
  <si>
    <t>If yes, please explain how, if not, why was this not possible and any learning</t>
  </si>
  <si>
    <t>Do you have any learning from this scheme?</t>
  </si>
  <si>
    <t>BCF reports submitted by local areas are required to be signed off by HWBs as the accountable governance body for the BCF locally. Aggregated reporting information will be published on the NHS England website in due course.</t>
  </si>
  <si>
    <r>
      <t xml:space="preserve">Question Completion - when all questions have been answered and the validation boxes below have turned green you should send the template to </t>
    </r>
    <r>
      <rPr>
        <b/>
        <u/>
        <sz val="11"/>
        <color theme="1"/>
        <rFont val="Calibri"/>
        <family val="2"/>
        <scheme val="minor"/>
      </rPr>
      <t>england.bettercarefundteam@nhs.net</t>
    </r>
    <r>
      <rPr>
        <b/>
        <sz val="11"/>
        <color theme="1"/>
        <rFont val="Calibri"/>
        <family val="2"/>
        <scheme val="minor"/>
      </rPr>
      <t xml:space="preserve"> saving the file as 'Name HWB' for example 'County Durham HWB'. This does not apply to the ASC Discharge Fund tab.</t>
    </r>
  </si>
  <si>
    <t>The metrics worksheet seeks a best estimate of confidence on progress against the achievement of BCF metric plans and the related narrative information and it is advised that:</t>
  </si>
  <si>
    <t>- In making the confidence assessment on progress, please utilise the available metric data along with any available proxy data.</t>
  </si>
  <si>
    <t>The Better Care Fund 2022-23 pool constitutes mandatory funding sources and any voluntary additional pooling from LAs (Local Authorities) and NHS. The mandatory funding sources are the DFG (Disabled Facilities Grant), the improved Better Care Fund (iBCF) grant,  minimum NHS contribution and additional contributions from LA and NHS. This year we include final spend from the Adult Social Care discharge fund.</t>
  </si>
  <si>
    <t xml:space="preserve"> - Please provide any comments that may be useful for local context for the reported actual income in 2022-23.</t>
  </si>
  <si>
    <t xml:space="preserve"> - Please select from the drop down box to indicate whether the actual expenditure in your BCF section 75 is different to the planned amount. 
 - If you select 'Yes', the boxes to record actual spend, and explanatory comments will unlock. 
 - You can then enter the total, HWB level, actual BCF expenditure for 2022-23 in the yellow box provided and also enter a short commentary on the reasons for the change.
 - Please include actual expenditure from the ASC discharge fund.</t>
  </si>
  <si>
    <t xml:space="preserve"> - Please provide any comments that may be useful for local context for the reported actual expenditure in 2022-23.</t>
  </si>
  <si>
    <t>4. Two key successes observed toward driving the enablers for integration (expressed in SCIE’s logic model) in 2022-23.</t>
  </si>
  <si>
    <t xml:space="preserve">5. Two key challenges observed toward driving the enablers for integration (expressed in SCIE’s logic model) in 2022-23? </t>
  </si>
  <si>
    <t>The purpose of this survey is to provide an opportunity for local areas to consider the impact of BCF and to provide the BCF national partners a view on the impact across the country. There are a total of 5 questions. These are set out below.</t>
  </si>
  <si>
    <t>Better Care Fund 2022-23 End of Year Template</t>
  </si>
  <si>
    <t>GARY COLLIER</t>
  </si>
  <si>
    <t>gcollier@hillingdon.gov.uk</t>
  </si>
  <si>
    <t>01895 250730</t>
  </si>
  <si>
    <t>Difference in income for BCF pooled fund was due to inclusion of funding to support implementation of Population Health Management schemes.</t>
  </si>
  <si>
    <t>Scheme intended to facilitate Personal Health Budgets to support hospital discharge. Process involved with establishing this facility proved difficult to deliver within timescale due to late publication of grant conditions and benefits will not be realised until 2023/24.</t>
  </si>
  <si>
    <t>Funding diverted to support homecare packages and placements</t>
  </si>
  <si>
    <t>25 new recruits secured</t>
  </si>
  <si>
    <t>Issue for Hillingdon about maintaining existing capacity. Not possible to issue payment to providers until late in Q4 therefore limiting impact until 2023/24. Delay caused by late publication of grant conditions.</t>
  </si>
  <si>
    <t>This was additional MH management capacity to support discharge.  It was not possible to recruit within the time available.</t>
  </si>
  <si>
    <t>Priority given to supporting discharge-related homecare packages and placement costs.</t>
  </si>
  <si>
    <t>Facilitated discharge in a severe hoarding case.</t>
  </si>
  <si>
    <t>This was a dedicated housing post in A &amp; E. It was not possible to recruit within the time available.</t>
  </si>
  <si>
    <t xml:space="preserve">Time it takes to mobilise and ensure </t>
  </si>
  <si>
    <t>Care Home</t>
  </si>
  <si>
    <t>3 x Primrose beds for people at end of life for 12 weeks supported 4 discharges.</t>
  </si>
  <si>
    <t>Slippage in delivering other aspects of the spending plan enabled funding to be diverted.</t>
  </si>
  <si>
    <t>10,949 hours of homecare purchased to support effectivenss of Hillingdon's P1 discharge pathway.</t>
  </si>
  <si>
    <t>21,553 hours of care purchased to support effectiveness of Hillingdon's P1 discharge pathway.</t>
  </si>
  <si>
    <t>19 beds purchased for a total of 37 weeks.</t>
  </si>
  <si>
    <t>21 beds purchased for a total of 17 weeks.</t>
  </si>
  <si>
    <t>24 beds purchased for a total of 19 weeks.</t>
  </si>
  <si>
    <t>5 beds purchased for a total of 11 weeks.</t>
  </si>
  <si>
    <t>4 flats were provided for step-down purposes in an extra care setting for 15 weeks and supported 6 discharges. 6 step-down beds were provided in a nursing home for 13 weeks and supported 8 discharges.</t>
  </si>
  <si>
    <t>Reablement service provider has faced issues with recruitment.</t>
  </si>
  <si>
    <t>Inflationary pressures and recruitment and retention issues present challenges for regulated providers that influence behaviours, e.g., willingness of care homes to accept people with more complex needs. These are issues that are not easily addressed, especially as funding available to meet cost of inflation as well as support fees that reflect a fair cost of care is insufficient.</t>
  </si>
  <si>
    <t>Health and care partners continue to explore utilising the BCF section 75 (s75) as the vehicle for establishing a place-based health and care budget, which aligns with proposals set out in the health and social care integration white paper published in February 2022. Under consideration is expansion of the scope of the BCF to include Adult Mental Health in 2023/24 and for an NHS provider to become a signatory to the BCF s75.</t>
  </si>
  <si>
    <t>The under-lying system deficit poses a risk to local ambition as will influence the willingness of the ICB to delegate health budgets to place. However, this also poses an impetus to drive change and stop established practices producing the same results.</t>
  </si>
  <si>
    <t>See 1 above.</t>
  </si>
  <si>
    <t>Commissioning arrangements to support timely discharge during the pandemic have worked well, e.g. D2A pathway 1 bridging care, step-down. This also includes strong working relationships between the acute hospital, community health and the Council's contracted provider for intermediate care services. Hillingdon's D2A model is perceived by NWL neighbouring LAs as the preferred model of delivery especially on Pathway 1.</t>
  </si>
  <si>
    <t xml:space="preserve">This is largely the case, although slippage in delivering some schemes during 2022/23 attributed to limited capacity within the local health and care. </t>
  </si>
  <si>
    <t>Establishing a closer working relationship between Reablement service provider and District Nursing and Community Adult Rehabilitation Services delivered by NHS community health provider to support independence of residents in a community setting.</t>
  </si>
  <si>
    <t>Community teams at PCN level are managing increased acuity levels.</t>
  </si>
  <si>
    <t>• Better joint working between local authorities and NHS.
• All trusts continually reviewing and improving discharge process, with standardisation and sharing of good practice in place.</t>
  </si>
  <si>
    <t>Older residents continue to be supported in Hillingdon's four extra care housing schemes and close working with NHS partners enables need to be appropriately met to avoid moves to more restrictive settings.</t>
  </si>
  <si>
    <t xml:space="preserve">Total expenditure is £113.6m  which is made up of combined £111.6m against core BCF and £2m against ASC DF. 
The actual expenditure by the ICB BCF is £53.5m, which shows an over performance of £2m compared to the planned ICB expenditure. This over performance is largely due to increase in costs of £2.4m for 75 new clients for Physical disabilities, and 45 new clients for Funded Nursing Care clients, off-set by under-spend of £0.4m against Population Health Management (This funding will roll forward into 2023/24 in accordance with section 75 provisions.). Actual expenditure by the LA is in-line with plan. Both the ICB and LA ASC Discharge Funding is also inline with plan.
</t>
  </si>
  <si>
    <t>Wide ranging review of how services are delivered at place undertaken to define a future state operating model with the goal of delivering care closer to people's homes in six integrated neighbourhoods, preventing unnecessary hospital attendances through greater same day primary care capacity, promoting earlier hospital discharge and delivering activity assumptions underpinning the Hillingdon Hospital redevelopment programme.</t>
  </si>
  <si>
    <t>Target achieved based on SUS data M1 - M12. Outturn 871
Workforce shortages due to vacancies and sickness has presented a challenge in both the primary identification and treatment of chronic ambulatory care sensitive conditions.</t>
  </si>
  <si>
    <t>Based on SUS data M1 - M12 performance achieved is 92.11%</t>
  </si>
  <si>
    <t>Approximately 55% of permanent placements comprise of conversions from short-term placements to permanent. Permanent placements are subject to rigorous management scrutiny to ensure that there are no alternative solutions, e.g., extra care housing or a return to their own home.
Increasing acuity levels being seen and demand from people living with dementia.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</si>
</sst>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6" formatCode="&quot;£&quot;#,##0;[Red]\-&quot;£&quot;#,##0"/>
    <numFmt numFmtId="44" formatCode="_-&quot;£&quot;* #,##0.00_-;\-&quot;£&quot;* #,##0.00_-;_-&quot;£&quot;* &quot;-&quot;??_-;_-@_-"/>
    <numFmt numFmtId="43" formatCode="_-* #,##0.00_-;\-* #,##0.00_-;_-* &quot;-&quot;??_-;_-@_-"/>
    <numFmt numFmtId="164" formatCode="0.0%"/>
    <numFmt numFmtId="165" formatCode="&quot;£&quot;#,##0.00"/>
    <numFmt numFmtId="166" formatCode="0.0%;[Red]\-0.0%"/>
    <numFmt numFmtId="167" formatCode="#,##0\ &quot;characters remaining&quot;"/>
    <numFmt numFmtId="168" formatCode="ddd\ dd/mm/yyyy"/>
    <numFmt numFmtId="169" formatCode="#,##0.0"/>
    <numFmt numFmtId="170" formatCode="&quot;£&quot;#,##0"/>
  </numFmts>
  <fonts count="2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name val="Arial"/>
      <family val="2"/>
    </font>
    <font>
      <i/>
      <sz val="11"/>
      <color theme="1"/>
      <name val="Calibri"/>
      <family val="2"/>
      <scheme val="minor"/>
    </font>
    <font>
      <b/>
      <sz val="14"/>
      <color theme="0"/>
      <name val="Calibri"/>
      <family val="2"/>
      <scheme val="minor"/>
    </font>
    <font>
      <u/>
      <sz val="11"/>
      <color theme="10"/>
      <name val="Calibri"/>
      <family val="2"/>
      <scheme val="minor"/>
    </font>
    <font>
      <b/>
      <sz val="12"/>
      <color theme="0"/>
      <name val="Calibri"/>
      <family val="2"/>
      <scheme val="minor"/>
    </font>
    <font>
      <sz val="11"/>
      <color theme="4" tint="-0.249977111117893"/>
      <name val="Calibri"/>
      <family val="2"/>
      <scheme val="minor"/>
    </font>
    <font>
      <sz val="11"/>
      <color rgb="FFFF0000"/>
      <name val="Calibri"/>
      <family val="2"/>
      <scheme val="minor"/>
    </font>
    <font>
      <sz val="12"/>
      <color rgb="FFFF0000"/>
      <name val="Calibri"/>
      <family val="2"/>
      <scheme val="minor"/>
    </font>
    <font>
      <i/>
      <u/>
      <sz val="11"/>
      <color theme="1"/>
      <name val="Calibri"/>
      <family val="2"/>
      <scheme val="minor"/>
    </font>
    <font>
      <b/>
      <u/>
      <sz val="11"/>
      <color theme="1"/>
      <name val="Calibri"/>
      <family val="2"/>
      <scheme val="minor"/>
    </font>
    <font>
      <sz val="8"/>
      <name val="Calibri"/>
      <family val="2"/>
      <scheme val="minor"/>
    </font>
    <font>
      <u/>
      <sz val="11"/>
      <color rgb="FF0000FF"/>
      <name val="Calibri"/>
      <family val="2"/>
      <scheme val="minor"/>
    </font>
    <font>
      <sz val="12"/>
      <name val="Calibri"/>
      <family val="2"/>
      <scheme val="minor"/>
    </font>
    <font>
      <sz val="12"/>
      <color theme="1"/>
      <name val="Calibri"/>
      <family val="2"/>
      <scheme val="minor"/>
    </font>
    <font>
      <sz val="11"/>
      <name val="Calibri"/>
      <family val="2"/>
      <scheme val="minor"/>
    </font>
    <font>
      <b/>
      <sz val="14"/>
      <color rgb="FFFF0000"/>
      <name val="Calibri"/>
      <family val="2"/>
      <scheme val="minor"/>
    </font>
    <font>
      <sz val="11"/>
      <color rgb="FF000000"/>
      <name val="Arial"/>
      <family val="2"/>
    </font>
    <font>
      <sz val="9"/>
      <color theme="1"/>
      <name val="Calibri"/>
      <family val="2"/>
      <scheme val="minor"/>
    </font>
    <font>
      <sz val="11"/>
      <name val="Arial"/>
      <family val="2"/>
    </font>
  </fonts>
  <fills count="15">
    <fill>
      <patternFill patternType="none"/>
    </fill>
    <fill>
      <patternFill patternType="gray125"/>
    </fill>
    <fill>
      <patternFill patternType="solid">
        <fgColor rgb="FF0070C0"/>
        <bgColor indexed="64"/>
      </patternFill>
    </fill>
    <fill>
      <patternFill patternType="solid">
        <fgColor rgb="FFFBFFCD"/>
        <bgColor indexed="64"/>
      </patternFill>
    </fill>
    <fill>
      <patternFill patternType="solid">
        <fgColor rgb="FFFFFF00"/>
        <bgColor indexed="64"/>
      </patternFill>
    </fill>
    <fill>
      <patternFill patternType="solid">
        <fgColor theme="2"/>
        <bgColor indexed="64"/>
      </patternFill>
    </fill>
    <fill>
      <patternFill patternType="solid">
        <fgColor rgb="FFFF0000"/>
        <bgColor indexed="64"/>
      </patternFill>
    </fill>
    <fill>
      <patternFill patternType="solid">
        <fgColor theme="0" tint="-0.14999847407452621"/>
        <bgColor indexed="64"/>
      </patternFill>
    </fill>
    <fill>
      <patternFill patternType="solid">
        <fgColor rgb="FFCFDDED"/>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65911"/>
        <bgColor rgb="FF000000"/>
      </patternFill>
    </fill>
    <fill>
      <patternFill patternType="solid">
        <fgColor rgb="FFCFDDED"/>
        <bgColor rgb="FF000000"/>
      </patternFill>
    </fill>
    <fill>
      <patternFill patternType="solid">
        <fgColor rgb="FFFBFFCD"/>
        <bgColor rgb="FF000000"/>
      </patternFill>
    </fill>
  </fills>
  <borders count="4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diagonal/>
    </border>
    <border>
      <left style="thin">
        <color auto="1"/>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double">
        <color indexed="64"/>
      </right>
      <top style="double">
        <color indexed="64"/>
      </top>
      <bottom style="double">
        <color indexed="64"/>
      </bottom>
      <diagonal/>
    </border>
    <border>
      <left style="thin">
        <color theme="0"/>
      </left>
      <right style="thin">
        <color theme="0"/>
      </right>
      <top style="thin">
        <color theme="0"/>
      </top>
      <bottom style="thin">
        <color theme="0"/>
      </bottom>
      <diagonal/>
    </border>
    <border>
      <left style="thin">
        <color theme="9" tint="0.59996337778862885"/>
      </left>
      <right/>
      <top style="thin">
        <color theme="9" tint="0.59996337778862885"/>
      </top>
      <bottom/>
      <diagonal/>
    </border>
    <border>
      <left/>
      <right/>
      <top style="thin">
        <color theme="9" tint="0.59996337778862885"/>
      </top>
      <bottom/>
      <diagonal/>
    </border>
    <border>
      <left/>
      <right style="thin">
        <color theme="9" tint="0.59996337778862885"/>
      </right>
      <top style="thin">
        <color theme="9" tint="0.59996337778862885"/>
      </top>
      <bottom/>
      <diagonal/>
    </border>
    <border>
      <left style="thin">
        <color theme="9" tint="0.59996337778862885"/>
      </left>
      <right/>
      <top/>
      <bottom/>
      <diagonal/>
    </border>
    <border>
      <left/>
      <right style="thin">
        <color theme="9" tint="0.59996337778862885"/>
      </right>
      <top/>
      <bottom/>
      <diagonal/>
    </border>
    <border>
      <left style="thin">
        <color theme="9" tint="0.59996337778862885"/>
      </left>
      <right/>
      <top/>
      <bottom style="thin">
        <color theme="9" tint="0.59996337778862885"/>
      </bottom>
      <diagonal/>
    </border>
    <border>
      <left/>
      <right/>
      <top/>
      <bottom style="thin">
        <color theme="9" tint="0.59996337778862885"/>
      </bottom>
      <diagonal/>
    </border>
    <border>
      <left/>
      <right style="thin">
        <color theme="9" tint="0.59996337778862885"/>
      </right>
      <top/>
      <bottom style="thin">
        <color theme="9" tint="0.59996337778862885"/>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s>
  <cellStyleXfs count="8">
    <xf numFmtId="0" fontId="0" fillId="0" borderId="0"/>
    <xf numFmtId="9" fontId="1" fillId="0" borderId="0" applyFont="0" applyFill="0" applyBorder="0" applyAlignment="0" applyProtection="0"/>
    <xf numFmtId="0" fontId="5" fillId="0" borderId="0"/>
    <xf numFmtId="0" fontId="8" fillId="0" borderId="0" applyNumberForma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241">
    <xf numFmtId="0" fontId="0" fillId="0" borderId="0" xfId="0"/>
    <xf numFmtId="0" fontId="6" fillId="0" borderId="0" xfId="0" applyFont="1"/>
    <xf numFmtId="0" fontId="3" fillId="0" borderId="6" xfId="0" applyFont="1" applyBorder="1" applyAlignment="1">
      <alignment horizontal="center"/>
    </xf>
    <xf numFmtId="0" fontId="0" fillId="4" borderId="0" xfId="0" applyFill="1"/>
    <xf numFmtId="0" fontId="3" fillId="0" borderId="0" xfId="0" applyFont="1" applyAlignment="1">
      <alignment horizontal="center"/>
    </xf>
    <xf numFmtId="0" fontId="3" fillId="0" borderId="4" xfId="0" applyFont="1" applyBorder="1"/>
    <xf numFmtId="0" fontId="3" fillId="4" borderId="0" xfId="0" applyFont="1" applyFill="1"/>
    <xf numFmtId="0" fontId="3" fillId="7" borderId="8" xfId="0" applyFont="1" applyFill="1" applyBorder="1"/>
    <xf numFmtId="0" fontId="0" fillId="0" borderId="8" xfId="0" applyBorder="1" applyAlignment="1">
      <alignment wrapText="1"/>
    </xf>
    <xf numFmtId="0" fontId="0" fillId="3" borderId="8" xfId="0" applyFill="1" applyBorder="1"/>
    <xf numFmtId="0" fontId="0" fillId="8" borderId="8" xfId="0" applyFill="1" applyBorder="1"/>
    <xf numFmtId="0" fontId="0" fillId="0" borderId="8" xfId="0" applyBorder="1"/>
    <xf numFmtId="0" fontId="0" fillId="0" borderId="8" xfId="0" applyBorder="1" applyAlignment="1">
      <alignment vertical="top" wrapText="1"/>
    </xf>
    <xf numFmtId="0" fontId="2" fillId="2" borderId="4" xfId="0" applyFont="1" applyFill="1" applyBorder="1" applyAlignment="1">
      <alignment horizontal="left" vertical="top" wrapText="1"/>
    </xf>
    <xf numFmtId="0" fontId="4" fillId="2" borderId="4" xfId="0" applyFont="1" applyFill="1" applyBorder="1"/>
    <xf numFmtId="0" fontId="3" fillId="0" borderId="0" xfId="0" applyFont="1"/>
    <xf numFmtId="0" fontId="0" fillId="0" borderId="0" xfId="0" applyAlignment="1">
      <alignment horizontal="center"/>
    </xf>
    <xf numFmtId="0" fontId="2" fillId="2" borderId="8" xfId="0" applyFont="1" applyFill="1" applyBorder="1"/>
    <xf numFmtId="0" fontId="10" fillId="0" borderId="17" xfId="3" applyFont="1" applyBorder="1" applyAlignment="1"/>
    <xf numFmtId="0" fontId="10" fillId="0" borderId="0" xfId="3" applyFont="1"/>
    <xf numFmtId="0" fontId="0" fillId="3" borderId="4" xfId="0" applyFill="1" applyBorder="1" applyAlignment="1" applyProtection="1">
      <alignment horizontal="left" vertical="center" wrapText="1"/>
      <protection locked="0"/>
    </xf>
    <xf numFmtId="0" fontId="4" fillId="6" borderId="4" xfId="0" applyFont="1" applyFill="1" applyBorder="1" applyAlignment="1" applyProtection="1">
      <alignment horizontal="center"/>
      <protection hidden="1"/>
    </xf>
    <xf numFmtId="0" fontId="7" fillId="2" borderId="10" xfId="0" applyFont="1" applyFill="1" applyBorder="1" applyAlignment="1" applyProtection="1">
      <alignment horizontal="center"/>
      <protection hidden="1"/>
    </xf>
    <xf numFmtId="0" fontId="2" fillId="2" borderId="4" xfId="0" applyFont="1" applyFill="1" applyBorder="1" applyAlignment="1">
      <alignment wrapText="1"/>
    </xf>
    <xf numFmtId="0" fontId="4" fillId="2" borderId="4" xfId="0" applyFont="1" applyFill="1" applyBorder="1" applyAlignment="1">
      <alignment horizontal="right" vertical="top" wrapText="1"/>
    </xf>
    <xf numFmtId="0" fontId="0" fillId="0" borderId="4" xfId="0" applyBorder="1"/>
    <xf numFmtId="0" fontId="3" fillId="0" borderId="7" xfId="0" applyFont="1" applyBorder="1" applyAlignment="1">
      <alignment horizontal="center"/>
    </xf>
    <xf numFmtId="0" fontId="0" fillId="3" borderId="4" xfId="0" applyFill="1" applyBorder="1" applyAlignment="1" applyProtection="1">
      <alignment horizontal="left" vertical="top" wrapText="1"/>
      <protection locked="0"/>
    </xf>
    <xf numFmtId="0" fontId="4" fillId="2" borderId="4" xfId="0" applyFont="1" applyFill="1" applyBorder="1" applyAlignment="1">
      <alignment horizontal="left" wrapText="1"/>
    </xf>
    <xf numFmtId="0" fontId="4" fillId="2" borderId="4" xfId="0" applyFont="1" applyFill="1" applyBorder="1" applyAlignment="1">
      <alignment horizontal="left" vertical="center" wrapText="1"/>
    </xf>
    <xf numFmtId="0" fontId="0" fillId="3" borderId="4" xfId="0" applyFill="1" applyBorder="1" applyAlignment="1" applyProtection="1">
      <alignment vertical="top"/>
      <protection locked="0"/>
    </xf>
    <xf numFmtId="0" fontId="0" fillId="8" borderId="4" xfId="0" applyFill="1" applyBorder="1" applyAlignment="1" applyProtection="1">
      <alignment vertical="top" wrapText="1"/>
      <protection locked="0"/>
    </xf>
    <xf numFmtId="0" fontId="4" fillId="2" borderId="4" xfId="0" applyFont="1" applyFill="1" applyBorder="1" applyAlignment="1">
      <alignment horizontal="left" vertical="top"/>
    </xf>
    <xf numFmtId="0" fontId="7" fillId="2" borderId="10" xfId="0" applyFont="1" applyFill="1" applyBorder="1" applyAlignment="1">
      <alignment horizontal="center"/>
    </xf>
    <xf numFmtId="0" fontId="4" fillId="2" borderId="4" xfId="0" applyFont="1" applyFill="1" applyBorder="1" applyAlignment="1">
      <alignment horizontal="left" vertical="center"/>
    </xf>
    <xf numFmtId="165" fontId="0" fillId="3" borderId="4" xfId="0" applyNumberFormat="1" applyFill="1" applyBorder="1" applyAlignment="1" applyProtection="1">
      <alignment horizontal="right" vertical="top" wrapText="1"/>
      <protection locked="0"/>
    </xf>
    <xf numFmtId="0" fontId="0" fillId="0" borderId="12" xfId="0" applyBorder="1" applyAlignment="1">
      <alignment horizontal="centerContinuous"/>
    </xf>
    <xf numFmtId="165" fontId="0" fillId="9" borderId="4" xfId="0" applyNumberFormat="1" applyFill="1" applyBorder="1" applyAlignment="1" applyProtection="1">
      <alignment horizontal="right" vertical="top" wrapText="1"/>
      <protection hidden="1"/>
    </xf>
    <xf numFmtId="166" fontId="0" fillId="9" borderId="4" xfId="0" applyNumberFormat="1" applyFill="1" applyBorder="1" applyAlignment="1" applyProtection="1">
      <alignment horizontal="right" vertical="top" wrapText="1"/>
      <protection hidden="1"/>
    </xf>
    <xf numFmtId="167" fontId="0" fillId="0" borderId="0" xfId="0" applyNumberFormat="1" applyProtection="1">
      <protection hidden="1"/>
    </xf>
    <xf numFmtId="0" fontId="3" fillId="0" borderId="0" xfId="0" applyFont="1" applyAlignment="1">
      <alignment horizontal="center" wrapText="1"/>
    </xf>
    <xf numFmtId="0" fontId="0" fillId="0" borderId="0" xfId="0" applyAlignment="1">
      <alignment wrapText="1"/>
    </xf>
    <xf numFmtId="0" fontId="4" fillId="2" borderId="4" xfId="0" applyFont="1" applyFill="1" applyBorder="1" applyAlignment="1">
      <alignment horizontal="right" wrapText="1"/>
    </xf>
    <xf numFmtId="0" fontId="4" fillId="2" borderId="4" xfId="0" applyFont="1" applyFill="1" applyBorder="1" applyAlignment="1">
      <alignment horizontal="left" vertical="top" wrapText="1"/>
    </xf>
    <xf numFmtId="0" fontId="0" fillId="0" borderId="0" xfId="0" applyAlignment="1">
      <alignment vertical="top" wrapText="1"/>
    </xf>
    <xf numFmtId="164" fontId="0" fillId="4" borderId="0" xfId="1" applyNumberFormat="1" applyFont="1" applyFill="1" applyProtection="1"/>
    <xf numFmtId="0" fontId="7" fillId="2" borderId="10" xfId="0" applyFont="1" applyFill="1" applyBorder="1" applyAlignment="1" applyProtection="1">
      <alignment horizontal="center" wrapText="1"/>
      <protection hidden="1"/>
    </xf>
    <xf numFmtId="0" fontId="2" fillId="2" borderId="4" xfId="0" applyFont="1" applyFill="1" applyBorder="1" applyAlignment="1">
      <alignment vertical="top" wrapText="1"/>
    </xf>
    <xf numFmtId="0" fontId="4" fillId="2" borderId="4" xfId="0" applyFont="1" applyFill="1" applyBorder="1" applyAlignment="1">
      <alignment horizontal="right"/>
    </xf>
    <xf numFmtId="5" fontId="0" fillId="9" borderId="21" xfId="0" applyNumberFormat="1" applyFill="1" applyBorder="1"/>
    <xf numFmtId="5" fontId="0" fillId="9" borderId="4" xfId="0" applyNumberFormat="1" applyFill="1" applyBorder="1"/>
    <xf numFmtId="5" fontId="0" fillId="9" borderId="4" xfId="0" applyNumberFormat="1" applyFill="1" applyBorder="1" applyProtection="1">
      <protection locked="0"/>
    </xf>
    <xf numFmtId="0" fontId="0" fillId="3" borderId="4" xfId="0" applyFill="1" applyBorder="1" applyAlignment="1" applyProtection="1">
      <alignment horizontal="left" wrapText="1"/>
      <protection locked="0"/>
    </xf>
    <xf numFmtId="0" fontId="13" fillId="0" borderId="0" xfId="0" applyFont="1"/>
    <xf numFmtId="0" fontId="8" fillId="0" borderId="8" xfId="3" applyBorder="1" applyAlignment="1">
      <alignment horizontal="left" vertical="top" wrapText="1"/>
    </xf>
    <xf numFmtId="0" fontId="4" fillId="6" borderId="22" xfId="0" applyFont="1" applyFill="1" applyBorder="1" applyAlignment="1" applyProtection="1">
      <alignment horizontal="center"/>
      <protection hidden="1"/>
    </xf>
    <xf numFmtId="0" fontId="0" fillId="10" borderId="23" xfId="0" applyFill="1" applyBorder="1"/>
    <xf numFmtId="0" fontId="14" fillId="10" borderId="24" xfId="0" applyFont="1" applyFill="1" applyBorder="1" applyAlignment="1">
      <alignment horizontal="center" vertical="top"/>
    </xf>
    <xf numFmtId="0" fontId="0" fillId="10" borderId="25" xfId="0" applyFill="1" applyBorder="1"/>
    <xf numFmtId="0" fontId="0" fillId="10" borderId="26" xfId="0" applyFill="1" applyBorder="1"/>
    <xf numFmtId="0" fontId="0" fillId="10" borderId="0" xfId="0" applyFill="1" applyAlignment="1">
      <alignment horizontal="center" vertical="center"/>
    </xf>
    <xf numFmtId="0" fontId="0" fillId="10" borderId="27" xfId="0" applyFill="1" applyBorder="1"/>
    <xf numFmtId="0" fontId="0" fillId="10" borderId="0" xfId="0" applyFill="1"/>
    <xf numFmtId="0" fontId="0" fillId="10" borderId="28" xfId="0" applyFill="1" applyBorder="1"/>
    <xf numFmtId="0" fontId="0" fillId="10" borderId="29" xfId="0" applyFill="1" applyBorder="1"/>
    <xf numFmtId="0" fontId="0" fillId="10" borderId="30" xfId="0" applyFill="1" applyBorder="1"/>
    <xf numFmtId="0" fontId="4" fillId="6" borderId="22" xfId="0" applyFont="1" applyFill="1" applyBorder="1" applyAlignment="1" applyProtection="1">
      <alignment horizontal="center" vertical="center"/>
      <protection hidden="1"/>
    </xf>
    <xf numFmtId="0" fontId="14" fillId="0" borderId="31" xfId="0" applyFont="1" applyBorder="1" applyAlignment="1">
      <alignment horizontal="left" vertical="top"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10" borderId="0" xfId="0" applyFill="1" applyAlignment="1">
      <alignment horizontal="center"/>
    </xf>
    <xf numFmtId="0" fontId="4" fillId="6" borderId="22" xfId="0" applyFont="1" applyFill="1" applyBorder="1" applyAlignment="1" applyProtection="1">
      <alignment horizontal="center" vertical="top"/>
      <protection hidden="1"/>
    </xf>
    <xf numFmtId="0" fontId="7" fillId="2" borderId="17" xfId="0" applyFont="1" applyFill="1" applyBorder="1"/>
    <xf numFmtId="0" fontId="7" fillId="2" borderId="18" xfId="0" applyFont="1" applyFill="1" applyBorder="1"/>
    <xf numFmtId="0" fontId="7" fillId="2" borderId="19" xfId="0" applyFont="1" applyFill="1" applyBorder="1"/>
    <xf numFmtId="0" fontId="7" fillId="2" borderId="17" xfId="0" applyFont="1" applyFill="1" applyBorder="1" applyAlignment="1">
      <alignment horizontal="left" vertical="top" wrapText="1"/>
    </xf>
    <xf numFmtId="0" fontId="7" fillId="2" borderId="18" xfId="0" applyFont="1" applyFill="1" applyBorder="1" applyAlignment="1">
      <alignment horizontal="left" vertical="top" wrapText="1"/>
    </xf>
    <xf numFmtId="0" fontId="7" fillId="2" borderId="19" xfId="0" applyFont="1" applyFill="1" applyBorder="1" applyAlignment="1">
      <alignment horizontal="left" vertical="top" wrapText="1"/>
    </xf>
    <xf numFmtId="0" fontId="0" fillId="11" borderId="0" xfId="0" applyFill="1"/>
    <xf numFmtId="0" fontId="2" fillId="2" borderId="4" xfId="0" applyFont="1" applyFill="1" applyBorder="1" applyAlignment="1">
      <alignment vertical="center" wrapText="1"/>
    </xf>
    <xf numFmtId="0" fontId="0" fillId="3" borderId="4" xfId="0" applyFill="1" applyBorder="1" applyAlignment="1" applyProtection="1">
      <alignment vertical="top" wrapText="1"/>
      <protection locked="0"/>
    </xf>
    <xf numFmtId="0" fontId="4" fillId="2" borderId="4" xfId="0" applyFont="1" applyFill="1" applyBorder="1" applyAlignment="1">
      <alignment vertical="center" wrapText="1"/>
    </xf>
    <xf numFmtId="3" fontId="0" fillId="0" borderId="0" xfId="4" applyNumberFormat="1" applyFont="1"/>
    <xf numFmtId="0" fontId="0" fillId="0" borderId="0" xfId="0" applyAlignment="1">
      <alignment horizontal="right"/>
    </xf>
    <xf numFmtId="0" fontId="0" fillId="0" borderId="4" xfId="0" applyBorder="1" applyAlignment="1">
      <alignment horizontal="right"/>
    </xf>
    <xf numFmtId="0" fontId="0" fillId="0" borderId="4" xfId="0" applyBorder="1" applyAlignment="1">
      <alignment horizontal="centerContinuous"/>
    </xf>
    <xf numFmtId="0" fontId="3" fillId="7" borderId="6" xfId="0" applyFont="1" applyFill="1" applyBorder="1"/>
    <xf numFmtId="0" fontId="0" fillId="0" borderId="8" xfId="0" applyBorder="1" applyAlignment="1">
      <alignment horizontal="left" vertical="top" wrapText="1"/>
    </xf>
    <xf numFmtId="0" fontId="0" fillId="0" borderId="8" xfId="0" applyBorder="1" applyAlignment="1">
      <alignment vertical="top"/>
    </xf>
    <xf numFmtId="0" fontId="0" fillId="0" borderId="8" xfId="0" quotePrefix="1" applyBorder="1" applyAlignment="1">
      <alignment horizontal="left" vertical="top" wrapText="1"/>
    </xf>
    <xf numFmtId="0" fontId="3" fillId="0" borderId="8" xfId="0" applyFont="1" applyBorder="1" applyAlignment="1">
      <alignment horizontal="left" vertical="top" wrapText="1"/>
    </xf>
    <xf numFmtId="0" fontId="16" fillId="0" borderId="8" xfId="3" applyFont="1" applyBorder="1" applyAlignment="1">
      <alignment horizontal="left" vertical="top" wrapText="1"/>
    </xf>
    <xf numFmtId="0" fontId="0" fillId="0" borderId="20" xfId="0" applyBorder="1" applyAlignment="1">
      <alignment horizontal="left" vertical="top" wrapText="1"/>
    </xf>
    <xf numFmtId="168" fontId="0" fillId="8" borderId="20" xfId="0" applyNumberFormat="1" applyFill="1" applyBorder="1" applyAlignment="1" applyProtection="1">
      <alignment horizontal="left"/>
      <protection locked="0"/>
    </xf>
    <xf numFmtId="3" fontId="0" fillId="0" borderId="0" xfId="0" applyNumberFormat="1"/>
    <xf numFmtId="169" fontId="0" fillId="0" borderId="0" xfId="0" applyNumberFormat="1"/>
    <xf numFmtId="164" fontId="0" fillId="0" borderId="0" xfId="0" applyNumberFormat="1"/>
    <xf numFmtId="0" fontId="3" fillId="0" borderId="0" xfId="0" applyFont="1" applyAlignment="1">
      <alignment horizontal="centerContinuous"/>
    </xf>
    <xf numFmtId="0" fontId="3" fillId="0" borderId="0" xfId="0" applyFont="1" applyAlignment="1">
      <alignment horizontal="right" wrapText="1"/>
    </xf>
    <xf numFmtId="0" fontId="4" fillId="2" borderId="39" xfId="0" applyFont="1" applyFill="1" applyBorder="1" applyAlignment="1">
      <alignment horizontal="left" wrapText="1"/>
    </xf>
    <xf numFmtId="5" fontId="0" fillId="9" borderId="39" xfId="0" applyNumberFormat="1" applyFill="1" applyBorder="1"/>
    <xf numFmtId="0" fontId="4" fillId="2" borderId="40" xfId="0" applyFont="1" applyFill="1" applyBorder="1" applyAlignment="1">
      <alignment horizontal="left" wrapText="1"/>
    </xf>
    <xf numFmtId="5" fontId="0" fillId="9" borderId="40" xfId="0" applyNumberFormat="1" applyFill="1" applyBorder="1"/>
    <xf numFmtId="0" fontId="4" fillId="2" borderId="39" xfId="0" applyFont="1" applyFill="1" applyBorder="1" applyAlignment="1">
      <alignment horizontal="left" vertical="top" wrapText="1"/>
    </xf>
    <xf numFmtId="5" fontId="0" fillId="9" borderId="41" xfId="0" applyNumberFormat="1" applyFill="1" applyBorder="1"/>
    <xf numFmtId="0" fontId="4" fillId="2" borderId="42" xfId="0" applyFont="1" applyFill="1" applyBorder="1" applyAlignment="1">
      <alignment horizontal="left" vertical="top" wrapText="1"/>
    </xf>
    <xf numFmtId="5" fontId="0" fillId="9" borderId="43" xfId="0" applyNumberFormat="1" applyFill="1" applyBorder="1"/>
    <xf numFmtId="0" fontId="3" fillId="11" borderId="0" xfId="0" applyFont="1" applyFill="1" applyAlignment="1">
      <alignment vertical="top" wrapText="1"/>
    </xf>
    <xf numFmtId="0" fontId="0" fillId="0" borderId="0" xfId="0" applyAlignment="1" applyProtection="1">
      <alignment wrapText="1"/>
      <protection hidden="1"/>
    </xf>
    <xf numFmtId="165" fontId="19" fillId="3" borderId="4" xfId="0" applyNumberFormat="1" applyFont="1" applyFill="1" applyBorder="1" applyAlignment="1" applyProtection="1">
      <alignment horizontal="right" vertical="top" wrapText="1"/>
      <protection locked="0"/>
    </xf>
    <xf numFmtId="0" fontId="0" fillId="0" borderId="0" xfId="0" applyAlignment="1">
      <alignment horizontal="left" vertical="top" wrapText="1"/>
    </xf>
    <xf numFmtId="0" fontId="19" fillId="0" borderId="20" xfId="0" applyFont="1" applyBorder="1" applyAlignment="1">
      <alignment horizontal="left" vertical="top" wrapText="1"/>
    </xf>
    <xf numFmtId="0" fontId="19" fillId="0" borderId="8" xfId="0" applyFont="1" applyBorder="1" applyAlignment="1">
      <alignment horizontal="left" vertical="top" wrapText="1"/>
    </xf>
    <xf numFmtId="0" fontId="0" fillId="0" borderId="0" xfId="0" applyAlignment="1">
      <alignment horizontal="left"/>
    </xf>
    <xf numFmtId="0" fontId="19" fillId="0" borderId="8" xfId="3" applyFont="1" applyBorder="1" applyAlignment="1">
      <alignment vertical="top" wrapText="1"/>
    </xf>
    <xf numFmtId="0" fontId="4" fillId="2" borderId="4" xfId="0" applyFont="1" applyFill="1" applyBorder="1" applyAlignment="1">
      <alignment vertical="top" wrapText="1"/>
    </xf>
    <xf numFmtId="0" fontId="19" fillId="3" borderId="39" xfId="0" applyFont="1" applyFill="1" applyBorder="1" applyAlignment="1" applyProtection="1">
      <alignment horizontal="left" vertical="top" wrapText="1"/>
      <protection locked="0"/>
    </xf>
    <xf numFmtId="0" fontId="19" fillId="3" borderId="42" xfId="0" applyFont="1" applyFill="1" applyBorder="1" applyAlignment="1" applyProtection="1">
      <alignment horizontal="left" vertical="top" wrapText="1"/>
      <protection locked="0"/>
    </xf>
    <xf numFmtId="0" fontId="19" fillId="3" borderId="40" xfId="0" applyFont="1" applyFill="1" applyBorder="1" applyAlignment="1" applyProtection="1">
      <alignment horizontal="left" vertical="top" wrapText="1"/>
      <protection locked="0"/>
    </xf>
    <xf numFmtId="170" fontId="19" fillId="3" borderId="39" xfId="0" applyNumberFormat="1" applyFont="1" applyFill="1" applyBorder="1" applyAlignment="1" applyProtection="1">
      <alignment horizontal="left" vertical="top" wrapText="1"/>
      <protection locked="0"/>
    </xf>
    <xf numFmtId="170" fontId="19" fillId="3" borderId="42" xfId="0" applyNumberFormat="1" applyFont="1" applyFill="1" applyBorder="1" applyAlignment="1" applyProtection="1">
      <alignment horizontal="left" vertical="top" wrapText="1"/>
      <protection locked="0"/>
    </xf>
    <xf numFmtId="170" fontId="19" fillId="3" borderId="40" xfId="0" applyNumberFormat="1" applyFont="1" applyFill="1" applyBorder="1" applyAlignment="1" applyProtection="1">
      <alignment horizontal="left" vertical="top" wrapText="1"/>
      <protection locked="0"/>
    </xf>
    <xf numFmtId="3" fontId="19" fillId="3" borderId="39" xfId="0" applyNumberFormat="1" applyFont="1" applyFill="1" applyBorder="1" applyAlignment="1" applyProtection="1">
      <alignment horizontal="left" vertical="top" wrapText="1"/>
      <protection locked="0"/>
    </xf>
    <xf numFmtId="3" fontId="19" fillId="3" borderId="42" xfId="0" applyNumberFormat="1" applyFont="1" applyFill="1" applyBorder="1" applyAlignment="1" applyProtection="1">
      <alignment horizontal="left" vertical="top" wrapText="1"/>
      <protection locked="0"/>
    </xf>
    <xf numFmtId="3" fontId="19" fillId="3" borderId="40" xfId="0" applyNumberFormat="1" applyFont="1" applyFill="1" applyBorder="1" applyAlignment="1" applyProtection="1">
      <alignment horizontal="left" vertical="top" wrapText="1"/>
      <protection locked="0"/>
    </xf>
    <xf numFmtId="0" fontId="20" fillId="0" borderId="0" xfId="0" applyFont="1"/>
    <xf numFmtId="170" fontId="0" fillId="0" borderId="0" xfId="0" applyNumberFormat="1"/>
    <xf numFmtId="0" fontId="19" fillId="8" borderId="39" xfId="0" applyFont="1" applyFill="1" applyBorder="1" applyAlignment="1" applyProtection="1">
      <alignment horizontal="left" vertical="top" wrapText="1"/>
      <protection locked="0"/>
    </xf>
    <xf numFmtId="170" fontId="19" fillId="8" borderId="39" xfId="0" applyNumberFormat="1" applyFont="1" applyFill="1" applyBorder="1" applyAlignment="1" applyProtection="1">
      <alignment horizontal="left" vertical="top" wrapText="1"/>
      <protection locked="0"/>
    </xf>
    <xf numFmtId="0" fontId="19" fillId="8" borderId="42" xfId="0" applyFont="1" applyFill="1" applyBorder="1" applyAlignment="1" applyProtection="1">
      <alignment horizontal="left" vertical="top" wrapText="1"/>
      <protection locked="0"/>
    </xf>
    <xf numFmtId="170" fontId="19" fillId="8" borderId="42" xfId="0" applyNumberFormat="1" applyFont="1" applyFill="1" applyBorder="1" applyAlignment="1" applyProtection="1">
      <alignment horizontal="left" vertical="top" wrapText="1"/>
      <protection locked="0"/>
    </xf>
    <xf numFmtId="0" fontId="19" fillId="8" borderId="40" xfId="0" applyFont="1" applyFill="1" applyBorder="1" applyAlignment="1" applyProtection="1">
      <alignment horizontal="left" vertical="top" wrapText="1"/>
      <protection locked="0"/>
    </xf>
    <xf numFmtId="170" fontId="19" fillId="8" borderId="40" xfId="0" applyNumberFormat="1" applyFont="1" applyFill="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170" fontId="19" fillId="0" borderId="0" xfId="0" applyNumberFormat="1" applyFont="1" applyAlignment="1" applyProtection="1">
      <alignment horizontal="left" vertical="top" wrapText="1"/>
      <protection locked="0"/>
    </xf>
    <xf numFmtId="3" fontId="19" fillId="0" borderId="0" xfId="0" applyNumberFormat="1" applyFont="1" applyAlignment="1" applyProtection="1">
      <alignment horizontal="left" vertical="top" wrapText="1"/>
      <protection locked="0"/>
    </xf>
    <xf numFmtId="0" fontId="19" fillId="8" borderId="39" xfId="0" applyFont="1" applyFill="1" applyBorder="1" applyAlignment="1">
      <alignment horizontal="left" vertical="top" wrapText="1"/>
    </xf>
    <xf numFmtId="170" fontId="19" fillId="8" borderId="39" xfId="0" applyNumberFormat="1" applyFont="1" applyFill="1" applyBorder="1" applyAlignment="1">
      <alignment horizontal="left" vertical="top" wrapText="1"/>
    </xf>
    <xf numFmtId="0" fontId="19" fillId="8" borderId="42" xfId="0" applyFont="1" applyFill="1" applyBorder="1" applyAlignment="1">
      <alignment horizontal="left" vertical="top" wrapText="1"/>
    </xf>
    <xf numFmtId="170" fontId="19" fillId="8" borderId="42" xfId="0" applyNumberFormat="1" applyFont="1" applyFill="1" applyBorder="1" applyAlignment="1">
      <alignment horizontal="left" vertical="top" wrapText="1"/>
    </xf>
    <xf numFmtId="0" fontId="19" fillId="8" borderId="40" xfId="0" applyFont="1" applyFill="1" applyBorder="1" applyAlignment="1">
      <alignment horizontal="left" vertical="top" wrapText="1"/>
    </xf>
    <xf numFmtId="170" fontId="19" fillId="8" borderId="40" xfId="0" applyNumberFormat="1" applyFont="1" applyFill="1" applyBorder="1" applyAlignment="1">
      <alignment horizontal="left" vertical="top" wrapText="1"/>
    </xf>
    <xf numFmtId="0" fontId="0" fillId="4" borderId="0" xfId="0" applyFill="1" applyAlignment="1">
      <alignment vertical="top"/>
    </xf>
    <xf numFmtId="6" fontId="23" fillId="13" borderId="42" xfId="0" applyNumberFormat="1" applyFont="1" applyFill="1" applyBorder="1" applyAlignment="1">
      <alignment horizontal="right" vertical="top" wrapText="1"/>
    </xf>
    <xf numFmtId="0" fontId="21" fillId="12" borderId="5" xfId="0" applyFont="1" applyFill="1" applyBorder="1"/>
    <xf numFmtId="6" fontId="23" fillId="13" borderId="39" xfId="0" applyNumberFormat="1" applyFont="1" applyFill="1" applyBorder="1" applyAlignment="1">
      <alignment horizontal="right" vertical="top" wrapText="1"/>
    </xf>
    <xf numFmtId="0" fontId="21" fillId="12" borderId="9" xfId="0" applyFont="1" applyFill="1" applyBorder="1"/>
    <xf numFmtId="0" fontId="21" fillId="12" borderId="11" xfId="0" applyFont="1" applyFill="1" applyBorder="1"/>
    <xf numFmtId="170" fontId="23" fillId="14" borderId="42" xfId="0" applyNumberFormat="1" applyFont="1" applyFill="1" applyBorder="1" applyAlignment="1" applyProtection="1">
      <alignment horizontal="right" vertical="top" wrapText="1"/>
      <protection locked="0"/>
    </xf>
    <xf numFmtId="170" fontId="23" fillId="14" borderId="40" xfId="0" applyNumberFormat="1" applyFont="1" applyFill="1" applyBorder="1" applyAlignment="1" applyProtection="1">
      <alignment horizontal="right" vertical="top" wrapText="1"/>
      <protection locked="0"/>
    </xf>
    <xf numFmtId="0" fontId="8" fillId="5" borderId="4" xfId="3" applyFill="1" applyBorder="1" applyAlignment="1">
      <alignment horizontal="center"/>
    </xf>
    <xf numFmtId="0" fontId="3" fillId="0" borderId="0" xfId="0" applyFont="1" applyAlignment="1">
      <alignment horizontal="center" wrapText="1"/>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2" fillId="6" borderId="0" xfId="0" applyFont="1" applyFill="1" applyAlignment="1">
      <alignment horizontal="center"/>
    </xf>
    <xf numFmtId="0" fontId="2" fillId="2" borderId="17" xfId="0" applyFont="1" applyFill="1" applyBorder="1"/>
    <xf numFmtId="0" fontId="2" fillId="2" borderId="19" xfId="0" applyFont="1" applyFill="1" applyBorder="1"/>
    <xf numFmtId="0" fontId="0" fillId="3" borderId="4" xfId="0" applyFill="1" applyBorder="1" applyProtection="1">
      <protection locked="0"/>
    </xf>
    <xf numFmtId="0" fontId="2" fillId="2" borderId="17" xfId="0" applyFont="1" applyFill="1" applyBorder="1" applyAlignment="1">
      <alignment wrapText="1"/>
    </xf>
    <xf numFmtId="0" fontId="2" fillId="2" borderId="19" xfId="0" applyFont="1" applyFill="1" applyBorder="1" applyAlignment="1">
      <alignment wrapText="1"/>
    </xf>
    <xf numFmtId="0" fontId="11" fillId="0" borderId="5" xfId="0" applyFont="1" applyBorder="1" applyAlignment="1">
      <alignment wrapText="1"/>
    </xf>
    <xf numFmtId="0" fontId="11" fillId="0" borderId="13" xfId="0" applyFont="1" applyBorder="1" applyAlignment="1">
      <alignment wrapText="1"/>
    </xf>
    <xf numFmtId="0" fontId="7" fillId="2" borderId="1" xfId="0" applyFont="1" applyFill="1" applyBorder="1" applyAlignment="1" applyProtection="1">
      <alignment horizontal="center"/>
      <protection hidden="1"/>
    </xf>
    <xf numFmtId="0" fontId="7" fillId="2" borderId="3" xfId="0" applyFont="1" applyFill="1" applyBorder="1" applyAlignment="1" applyProtection="1">
      <alignment horizontal="center"/>
      <protection hidden="1"/>
    </xf>
    <xf numFmtId="0" fontId="3" fillId="0" borderId="7" xfId="0" applyFont="1" applyBorder="1" applyAlignment="1">
      <alignment horizontal="center"/>
    </xf>
    <xf numFmtId="0" fontId="2" fillId="2" borderId="4" xfId="0" applyFont="1" applyFill="1" applyBorder="1"/>
    <xf numFmtId="0" fontId="6" fillId="0" borderId="0" xfId="0" quotePrefix="1" applyFont="1" applyAlignment="1">
      <alignment horizontal="left" vertical="top" wrapText="1" indent="1"/>
    </xf>
    <xf numFmtId="0" fontId="3" fillId="0" borderId="0" xfId="0" applyFont="1" applyAlignment="1">
      <alignment horizontal="center"/>
    </xf>
    <xf numFmtId="0" fontId="0" fillId="0" borderId="4" xfId="0" applyBorder="1"/>
    <xf numFmtId="3" fontId="0" fillId="9" borderId="17" xfId="0" applyNumberFormat="1" applyFill="1" applyBorder="1" applyAlignment="1" applyProtection="1">
      <alignment horizontal="right" vertical="center"/>
      <protection hidden="1"/>
    </xf>
    <xf numFmtId="3" fontId="0" fillId="9" borderId="18" xfId="0" applyNumberFormat="1" applyFill="1" applyBorder="1" applyAlignment="1" applyProtection="1">
      <alignment horizontal="right" vertical="center"/>
      <protection hidden="1"/>
    </xf>
    <xf numFmtId="3" fontId="0" fillId="9" borderId="19" xfId="0" applyNumberFormat="1" applyFill="1" applyBorder="1" applyAlignment="1" applyProtection="1">
      <alignment horizontal="right" vertical="center"/>
      <protection hidden="1"/>
    </xf>
    <xf numFmtId="164" fontId="0" fillId="9" borderId="17" xfId="0" applyNumberFormat="1" applyFill="1" applyBorder="1" applyAlignment="1" applyProtection="1">
      <alignment horizontal="right" vertical="center"/>
      <protection hidden="1"/>
    </xf>
    <xf numFmtId="164" fontId="0" fillId="9" borderId="18" xfId="0" applyNumberFormat="1" applyFill="1" applyBorder="1" applyAlignment="1" applyProtection="1">
      <alignment horizontal="right" vertical="center"/>
      <protection hidden="1"/>
    </xf>
    <xf numFmtId="164" fontId="0" fillId="9" borderId="19" xfId="0" applyNumberFormat="1" applyFill="1" applyBorder="1" applyAlignment="1" applyProtection="1">
      <alignment horizontal="right" vertical="center"/>
      <protection hidden="1"/>
    </xf>
    <xf numFmtId="0" fontId="0" fillId="0" borderId="17" xfId="0" applyBorder="1"/>
    <xf numFmtId="0" fontId="0" fillId="0" borderId="18" xfId="0" applyBorder="1"/>
    <xf numFmtId="0" fontId="0" fillId="0" borderId="19" xfId="0" applyBorder="1"/>
    <xf numFmtId="0" fontId="7" fillId="2" borderId="2" xfId="0" applyFont="1" applyFill="1" applyBorder="1" applyAlignment="1" applyProtection="1">
      <alignment horizontal="center"/>
      <protection hidden="1"/>
    </xf>
    <xf numFmtId="169" fontId="0" fillId="9" borderId="17" xfId="0" applyNumberFormat="1" applyFill="1" applyBorder="1" applyAlignment="1" applyProtection="1">
      <alignment horizontal="right" vertical="center"/>
      <protection hidden="1"/>
    </xf>
    <xf numFmtId="169" fontId="0" fillId="9" borderId="18" xfId="0" applyNumberFormat="1" applyFill="1" applyBorder="1" applyAlignment="1" applyProtection="1">
      <alignment horizontal="right" vertical="center"/>
      <protection hidden="1"/>
    </xf>
    <xf numFmtId="169" fontId="0" fillId="9" borderId="19" xfId="0" applyNumberFormat="1" applyFill="1" applyBorder="1" applyAlignment="1" applyProtection="1">
      <alignment horizontal="right" vertical="center"/>
      <protection hidden="1"/>
    </xf>
    <xf numFmtId="0" fontId="2" fillId="2" borderId="17" xfId="0" applyFont="1" applyFill="1" applyBorder="1" applyAlignment="1">
      <alignment horizontal="right" vertical="top" wrapText="1"/>
    </xf>
    <xf numFmtId="0" fontId="2" fillId="2" borderId="18" xfId="0" applyFont="1" applyFill="1" applyBorder="1" applyAlignment="1">
      <alignment horizontal="right" vertical="top" wrapText="1"/>
    </xf>
    <xf numFmtId="0" fontId="2" fillId="2" borderId="19" xfId="0" applyFont="1" applyFill="1" applyBorder="1" applyAlignment="1">
      <alignment horizontal="right" vertical="top"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0" xfId="0" applyAlignment="1">
      <alignment wrapText="1"/>
    </xf>
    <xf numFmtId="0" fontId="0" fillId="3" borderId="4" xfId="0" applyFill="1" applyBorder="1" applyAlignment="1" applyProtection="1">
      <alignment horizontal="left" vertical="top" wrapText="1"/>
      <protection locked="0"/>
    </xf>
    <xf numFmtId="0" fontId="4" fillId="2" borderId="4" xfId="0" applyFont="1" applyFill="1" applyBorder="1" applyAlignment="1">
      <alignment horizontal="left" vertical="top" wrapText="1"/>
    </xf>
    <xf numFmtId="0" fontId="0" fillId="9" borderId="4" xfId="0" applyFill="1" applyBorder="1" applyAlignment="1" applyProtection="1">
      <alignment horizontal="left" vertical="top" wrapText="1"/>
      <protection locked="0"/>
    </xf>
    <xf numFmtId="0" fontId="4" fillId="2" borderId="17" xfId="0" applyFont="1" applyFill="1" applyBorder="1" applyAlignment="1">
      <alignment horizontal="center"/>
    </xf>
    <xf numFmtId="0" fontId="4" fillId="2" borderId="18" xfId="0" applyFont="1" applyFill="1" applyBorder="1" applyAlignment="1">
      <alignment horizontal="center"/>
    </xf>
    <xf numFmtId="0" fontId="4" fillId="2" borderId="19" xfId="0" applyFont="1" applyFill="1" applyBorder="1" applyAlignment="1">
      <alignment horizontal="center"/>
    </xf>
    <xf numFmtId="0" fontId="4" fillId="2" borderId="11" xfId="0" applyFont="1" applyFill="1" applyBorder="1" applyAlignment="1">
      <alignment horizontal="center"/>
    </xf>
    <xf numFmtId="0" fontId="4" fillId="2" borderId="16" xfId="0" applyFont="1" applyFill="1" applyBorder="1" applyAlignment="1">
      <alignment horizontal="center"/>
    </xf>
    <xf numFmtId="0" fontId="7" fillId="2" borderId="1" xfId="0" applyFont="1" applyFill="1" applyBorder="1" applyAlignment="1">
      <alignment horizontal="center"/>
    </xf>
    <xf numFmtId="0" fontId="7" fillId="2" borderId="2" xfId="0" applyFont="1" applyFill="1" applyBorder="1" applyAlignment="1">
      <alignment horizontal="center"/>
    </xf>
    <xf numFmtId="0" fontId="7" fillId="2" borderId="3" xfId="0" applyFont="1" applyFill="1" applyBorder="1" applyAlignment="1">
      <alignment horizontal="center"/>
    </xf>
    <xf numFmtId="0" fontId="4" fillId="2" borderId="4" xfId="0" applyFont="1" applyFill="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9" fillId="2" borderId="4"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20" xfId="0" applyFont="1" applyFill="1" applyBorder="1" applyAlignment="1">
      <alignment horizontal="left" vertical="top" wrapText="1"/>
    </xf>
    <xf numFmtId="0" fontId="4" fillId="2" borderId="6" xfId="0" applyFont="1" applyFill="1" applyBorder="1" applyAlignment="1">
      <alignment horizontal="left" wrapText="1"/>
    </xf>
    <xf numFmtId="0" fontId="0" fillId="0" borderId="0" xfId="0"/>
    <xf numFmtId="0" fontId="4" fillId="2" borderId="4" xfId="0" applyFont="1" applyFill="1" applyBorder="1" applyAlignment="1">
      <alignment horizontal="left" wrapText="1"/>
    </xf>
    <xf numFmtId="0" fontId="22" fillId="0" borderId="0" xfId="0" applyFont="1" applyAlignment="1">
      <alignment horizontal="left" wrapText="1"/>
    </xf>
    <xf numFmtId="0" fontId="2" fillId="2" borderId="17" xfId="0" applyFont="1" applyFill="1" applyBorder="1" applyAlignment="1" applyProtection="1">
      <alignment horizontal="left" vertical="top" wrapText="1"/>
      <protection locked="0"/>
    </xf>
    <xf numFmtId="0" fontId="2" fillId="2" borderId="18"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18" fillId="0" borderId="36" xfId="0" applyFont="1" applyBorder="1" applyAlignment="1">
      <alignment horizontal="left" vertical="top" wrapText="1" indent="1"/>
    </xf>
    <xf numFmtId="0" fontId="0" fillId="0" borderId="37" xfId="0" applyBorder="1" applyAlignment="1">
      <alignment horizontal="left" vertical="top" wrapText="1" indent="1"/>
    </xf>
    <xf numFmtId="0" fontId="0" fillId="0" borderId="38" xfId="0" applyBorder="1" applyAlignment="1">
      <alignment horizontal="left" vertical="top" wrapText="1" indent="1"/>
    </xf>
    <xf numFmtId="0" fontId="0" fillId="0" borderId="34" xfId="0" applyBorder="1" applyAlignment="1">
      <alignment horizontal="left" vertical="top" wrapText="1" indent="1"/>
    </xf>
    <xf numFmtId="0" fontId="0" fillId="0" borderId="0" xfId="0" applyAlignment="1">
      <alignment horizontal="left" vertical="top" wrapText="1" indent="1"/>
    </xf>
    <xf numFmtId="0" fontId="0" fillId="0" borderId="35" xfId="0" applyBorder="1" applyAlignment="1">
      <alignment horizontal="left" vertical="top" wrapText="1" indent="1"/>
    </xf>
    <xf numFmtId="0" fontId="3" fillId="11" borderId="9" xfId="0" applyFont="1" applyFill="1" applyBorder="1" applyAlignment="1">
      <alignment vertical="top" wrapText="1"/>
    </xf>
    <xf numFmtId="0" fontId="3" fillId="11" borderId="0" xfId="0" applyFont="1" applyFill="1" applyAlignment="1">
      <alignment vertical="top" wrapText="1"/>
    </xf>
    <xf numFmtId="0" fontId="3" fillId="11" borderId="15" xfId="0" applyFont="1" applyFill="1" applyBorder="1" applyAlignment="1">
      <alignment vertical="top" wrapText="1"/>
    </xf>
    <xf numFmtId="0" fontId="0" fillId="11" borderId="9" xfId="0" quotePrefix="1" applyFill="1" applyBorder="1" applyAlignment="1">
      <alignment vertical="top" wrapText="1"/>
    </xf>
    <xf numFmtId="0" fontId="0" fillId="11" borderId="0" xfId="0" quotePrefix="1" applyFill="1" applyAlignment="1">
      <alignment vertical="top" wrapText="1"/>
    </xf>
    <xf numFmtId="0" fontId="0" fillId="11" borderId="15" xfId="0" quotePrefix="1" applyFill="1" applyBorder="1" applyAlignment="1">
      <alignment vertical="top" wrapText="1"/>
    </xf>
    <xf numFmtId="0" fontId="0" fillId="11" borderId="9" xfId="0" applyFill="1" applyBorder="1" applyAlignment="1">
      <alignment vertical="top" wrapText="1"/>
    </xf>
    <xf numFmtId="0" fontId="0" fillId="11" borderId="0" xfId="0" applyFill="1" applyAlignment="1">
      <alignment vertical="top" wrapText="1"/>
    </xf>
    <xf numFmtId="0" fontId="0" fillId="11" borderId="15" xfId="0" applyFill="1" applyBorder="1" applyAlignment="1">
      <alignment vertical="top" wrapText="1"/>
    </xf>
    <xf numFmtId="0" fontId="3" fillId="11" borderId="11" xfId="0" applyFont="1" applyFill="1" applyBorder="1" applyAlignment="1">
      <alignment vertical="top" wrapText="1"/>
    </xf>
    <xf numFmtId="0" fontId="3" fillId="11" borderId="12" xfId="0" applyFont="1" applyFill="1" applyBorder="1" applyAlignment="1">
      <alignment vertical="top" wrapText="1"/>
    </xf>
    <xf numFmtId="0" fontId="3" fillId="11" borderId="16" xfId="0" applyFont="1" applyFill="1" applyBorder="1" applyAlignment="1">
      <alignment vertical="top" wrapText="1"/>
    </xf>
    <xf numFmtId="0" fontId="0" fillId="3" borderId="17" xfId="0" applyFill="1" applyBorder="1" applyAlignment="1" applyProtection="1">
      <alignment horizontal="center" vertical="top" wrapText="1"/>
      <protection locked="0"/>
    </xf>
    <xf numFmtId="0" fontId="0" fillId="3" borderId="18" xfId="0" applyFill="1" applyBorder="1" applyAlignment="1" applyProtection="1">
      <alignment horizontal="center" vertical="top" wrapText="1"/>
      <protection locked="0"/>
    </xf>
    <xf numFmtId="0" fontId="0" fillId="3" borderId="19" xfId="0" applyFill="1" applyBorder="1" applyAlignment="1" applyProtection="1">
      <alignment horizontal="center" vertical="top" wrapText="1"/>
      <protection locked="0"/>
    </xf>
    <xf numFmtId="0" fontId="0" fillId="0" borderId="4" xfId="0" applyBorder="1" applyAlignment="1" applyProtection="1">
      <alignment wrapText="1"/>
      <protection hidden="1"/>
    </xf>
    <xf numFmtId="0" fontId="3" fillId="11" borderId="5" xfId="0" applyFont="1" applyFill="1" applyBorder="1" applyAlignment="1">
      <alignment vertical="top" wrapText="1"/>
    </xf>
    <xf numFmtId="0" fontId="3" fillId="11" borderId="13" xfId="0" applyFont="1" applyFill="1" applyBorder="1" applyAlignment="1">
      <alignment vertical="top" wrapText="1"/>
    </xf>
    <xf numFmtId="0" fontId="3" fillId="11" borderId="14" xfId="0" applyFont="1" applyFill="1" applyBorder="1" applyAlignment="1">
      <alignment vertical="top" wrapText="1"/>
    </xf>
    <xf numFmtId="0" fontId="0" fillId="0" borderId="0" xfId="0" applyAlignment="1">
      <alignment horizontal="left" wrapText="1"/>
    </xf>
    <xf numFmtId="0" fontId="0" fillId="0" borderId="0" xfId="0" applyAlignment="1">
      <alignment horizontal="left"/>
    </xf>
  </cellXfs>
  <cellStyles count="8">
    <cellStyle name="Comma" xfId="4" builtinId="3"/>
    <cellStyle name="Comma 2" xfId="6" xr:uid="{00000000-0005-0000-0000-000001000000}"/>
    <cellStyle name="Currency 2" xfId="7" xr:uid="{00000000-0005-0000-0000-000002000000}"/>
    <cellStyle name="Hyperlink" xfId="3" builtinId="8"/>
    <cellStyle name="Normal" xfId="0" builtinId="0"/>
    <cellStyle name="Normal 2" xfId="2" xr:uid="{00000000-0005-0000-0000-000005000000}"/>
    <cellStyle name="Normal 2 2" xfId="5" xr:uid="{00000000-0005-0000-0000-000006000000}"/>
    <cellStyle name="Percent" xfId="1" builtinId="5"/>
  </cellStyles>
  <dxfs count="44">
    <dxf>
      <font>
        <color theme="0"/>
      </font>
      <fill>
        <patternFill>
          <bgColor rgb="FF00B050"/>
        </patternFill>
      </fill>
    </dxf>
    <dxf>
      <font>
        <color theme="0"/>
      </font>
      <fill>
        <patternFill>
          <bgColor rgb="FF00B050"/>
        </patternFill>
      </fill>
    </dxf>
    <dxf>
      <fill>
        <patternFill>
          <bgColor theme="4" tint="0.79998168889431442"/>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ill>
        <patternFill>
          <bgColor rgb="FFFBFFCD"/>
        </patternFill>
      </fill>
    </dxf>
    <dxf>
      <font>
        <color theme="0"/>
      </font>
      <fill>
        <patternFill>
          <bgColor rgb="FF00B050"/>
        </patternFill>
      </fill>
    </dxf>
    <dxf>
      <font>
        <color theme="0"/>
      </font>
      <fill>
        <patternFill>
          <bgColor rgb="FF00B050"/>
        </patternFill>
      </fill>
    </dxf>
    <dxf>
      <fill>
        <patternFill>
          <bgColor rgb="FFFBFFCD"/>
        </patternFill>
      </fill>
    </dxf>
    <dxf>
      <fill>
        <patternFill>
          <bgColor rgb="FFFBFFCD"/>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ill>
        <patternFill>
          <bgColor rgb="FFFBFFCD"/>
        </patternFill>
      </fill>
    </dxf>
    <dxf>
      <fill>
        <patternFill>
          <bgColor rgb="FFFBFFCD"/>
        </patternFill>
      </fill>
    </dxf>
    <dxf>
      <fill>
        <patternFill>
          <bgColor rgb="FFFBFFCD"/>
        </patternFill>
      </fill>
    </dxf>
    <dxf>
      <fill>
        <patternFill>
          <bgColor rgb="FFFBFFCD"/>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auto="1"/>
      </font>
      <fill>
        <patternFill>
          <bgColor rgb="FFFBFFCD"/>
        </patternFill>
      </fill>
    </dxf>
    <dxf>
      <font>
        <color theme="0"/>
      </font>
      <fill>
        <patternFill>
          <bgColor rgb="FF00B050"/>
        </patternFill>
      </fill>
    </dxf>
    <dxf>
      <font>
        <color auto="1"/>
      </font>
      <fill>
        <patternFill>
          <bgColor rgb="FFFBFFCD"/>
        </patternFill>
      </fill>
    </dxf>
    <dxf>
      <font>
        <b/>
        <i val="0"/>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
      <font>
        <color theme="0"/>
      </font>
      <fill>
        <patternFill>
          <bgColor rgb="FF00B050"/>
        </patternFill>
      </fill>
    </dxf>
  </dxfs>
  <tableStyles count="0" defaultTableStyle="TableStyleMedium2" defaultPivotStyle="PivotStyleLight16"/>
  <colors>
    <mruColors>
      <color rgb="FFCFDDED"/>
      <color rgb="FFFBFFCD"/>
      <color rgb="FFFFBEBE"/>
      <color rgb="FFFF8181"/>
      <color rgb="FFFFFB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1828800</xdr:colOff>
      <xdr:row>1</xdr:row>
      <xdr:rowOff>66675</xdr:rowOff>
    </xdr:from>
    <xdr:to>
      <xdr:col>10</xdr:col>
      <xdr:colOff>132512</xdr:colOff>
      <xdr:row>5</xdr:row>
      <xdr:rowOff>114199</xdr:rowOff>
    </xdr:to>
    <xdr:pic>
      <xdr:nvPicPr>
        <xdr:cNvPr id="4" name="Picture 3">
          <a:extLst>
            <a:ext uri="{FF2B5EF4-FFF2-40B4-BE49-F238E27FC236}">
              <a16:creationId xmlns:a16="http://schemas.microsoft.com/office/drawing/2014/main" id="{50ABC87C-ADE6-47E4-8C8B-B7726417C8C5}"/>
            </a:ext>
          </a:extLst>
        </xdr:cNvPr>
        <xdr:cNvPicPr>
          <a:picLocks noChangeAspect="1"/>
        </xdr:cNvPicPr>
      </xdr:nvPicPr>
      <xdr:blipFill>
        <a:blip xmlns:r="http://schemas.openxmlformats.org/officeDocument/2006/relationships" r:embed="rId1"/>
        <a:stretch>
          <a:fillRect/>
        </a:stretch>
      </xdr:blipFill>
      <xdr:spPr>
        <a:xfrm>
          <a:off x="4191000" y="257175"/>
          <a:ext cx="6704762" cy="809524"/>
        </a:xfrm>
        <a:prstGeom prst="rect">
          <a:avLst/>
        </a:prstGeom>
      </xdr:spPr>
    </xdr:pic>
    <xdr:clientData/>
  </xdr:twoCellAnchor>
  <xdr:twoCellAnchor editAs="oneCell">
    <xdr:from>
      <xdr:col>6</xdr:col>
      <xdr:colOff>1309688</xdr:colOff>
      <xdr:row>1</xdr:row>
      <xdr:rowOff>134938</xdr:rowOff>
    </xdr:from>
    <xdr:to>
      <xdr:col>9</xdr:col>
      <xdr:colOff>55562</xdr:colOff>
      <xdr:row>5</xdr:row>
      <xdr:rowOff>84138</xdr:rowOff>
    </xdr:to>
    <xdr:pic>
      <xdr:nvPicPr>
        <xdr:cNvPr id="2" name="Picture 1" descr="NHS England and carers - North Tyneside CCG">
          <a:extLst>
            <a:ext uri="{FF2B5EF4-FFF2-40B4-BE49-F238E27FC236}">
              <a16:creationId xmlns:a16="http://schemas.microsoft.com/office/drawing/2014/main" id="{6A4A0AA4-00D3-68BE-C7D6-CF080E3544B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463088" y="325438"/>
          <a:ext cx="1298574" cy="706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9</xdr:row>
      <xdr:rowOff>0</xdr:rowOff>
    </xdr:from>
    <xdr:to>
      <xdr:col>7</xdr:col>
      <xdr:colOff>0</xdr:colOff>
      <xdr:row>20</xdr:row>
      <xdr:rowOff>0</xdr:rowOff>
    </xdr:to>
    <xdr:sp macro="" textlink="">
      <xdr:nvSpPr>
        <xdr:cNvPr id="2" name="TextBox 1">
          <a:extLst>
            <a:ext uri="{FF2B5EF4-FFF2-40B4-BE49-F238E27FC236}">
              <a16:creationId xmlns:a16="http://schemas.microsoft.com/office/drawing/2014/main" id="{1F57F2C2-C6DF-458E-95CC-4B6A9107E909}"/>
            </a:ext>
          </a:extLst>
        </xdr:cNvPr>
        <xdr:cNvSpPr txBox="1"/>
      </xdr:nvSpPr>
      <xdr:spPr>
        <a:xfrm>
          <a:off x="321469" y="2381250"/>
          <a:ext cx="12203906" cy="5822156"/>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strike="noStrike">
              <a:solidFill>
                <a:schemeClr val="dk1"/>
              </a:solidFill>
              <a:effectLst/>
              <a:latin typeface="+mn-lt"/>
              <a:ea typeface="+mn-ea"/>
              <a:cs typeface="+mn-cs"/>
            </a:rPr>
            <a:t>These questions cover average fees paid by your local authority (gross of client contributions/user charges) to external care providers for your local authority's eligible clients.</a:t>
          </a:r>
          <a:r>
            <a:rPr lang="en-GB" sz="1200"/>
            <a:t> </a:t>
          </a:r>
          <a:r>
            <a:rPr lang="en-GB" sz="1200" b="0" i="0" u="none" strike="noStrike">
              <a:solidFill>
                <a:schemeClr val="dk1"/>
              </a:solidFill>
              <a:effectLst/>
              <a:latin typeface="+mn-lt"/>
              <a:ea typeface="+mn-ea"/>
              <a:cs typeface="+mn-cs"/>
            </a:rPr>
            <a:t>The averages will likely need to be calculated from records of payments paid to social care providers and the number of client weeks they relate to, unless you already have suitable management information.</a:t>
          </a:r>
          <a:r>
            <a:rPr lang="en-GB" sz="1200"/>
            <a:t> </a:t>
          </a:r>
        </a:p>
        <a:p>
          <a:endParaRPr lang="en-GB" sz="1200" b="1" i="0" u="none" strike="noStrike">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We are interested ONLY in the average fees actually received by external care providers for your local authority's eligible supported clients (gross of client contributions/user charges), </a:t>
          </a:r>
          <a:r>
            <a:rPr lang="en-GB" sz="1100">
              <a:solidFill>
                <a:schemeClr val="dk1"/>
              </a:solidFill>
              <a:effectLst/>
              <a:latin typeface="+mn-lt"/>
              <a:ea typeface="+mn-ea"/>
              <a:cs typeface="+mn-cs"/>
            </a:rPr>
            <a:t>reflecting what your local authority is able to afford.</a:t>
          </a:r>
          <a:endParaRPr lang="en-GB" sz="1200" b="1" i="0" u="none" strike="noStrike">
            <a:solidFill>
              <a:schemeClr val="dk1"/>
            </a:solidFill>
            <a:effectLst/>
            <a:latin typeface="+mn-lt"/>
            <a:ea typeface="+mn-ea"/>
            <a:cs typeface="+mn-cs"/>
          </a:endParaRPr>
        </a:p>
        <a:p>
          <a:endParaRPr lang="en-GB" sz="12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GB" sz="1100">
              <a:solidFill>
                <a:schemeClr val="dk1"/>
              </a:solidFill>
              <a:effectLst/>
              <a:latin typeface="+mn-lt"/>
              <a:ea typeface="+mn-ea"/>
              <a:cs typeface="+mn-cs"/>
            </a:rPr>
            <a:t>In 2020-21, areas were asked to provide actual average </a:t>
          </a:r>
          <a:r>
            <a:rPr lang="en-GB" sz="1100" b="0" i="0">
              <a:solidFill>
                <a:schemeClr val="dk1"/>
              </a:solidFill>
              <a:effectLst/>
              <a:latin typeface="+mn-lt"/>
              <a:ea typeface="+mn-ea"/>
              <a:cs typeface="+mn-cs"/>
            </a:rPr>
            <a:t> rates (excluding whole market support such as the Infection Control Fund but otherwise</a:t>
          </a:r>
          <a:r>
            <a:rPr lang="en-GB" sz="1100" b="0" i="0" strike="sngStrike">
              <a:solidFill>
                <a:schemeClr val="dk1"/>
              </a:solidFill>
              <a:effectLst/>
              <a:latin typeface="+mn-lt"/>
              <a:ea typeface="+mn-ea"/>
              <a:cs typeface="+mn-cs"/>
            </a:rPr>
            <a:t>,</a:t>
          </a:r>
          <a:r>
            <a:rPr lang="en-GB" sz="1100" b="0" i="0">
              <a:solidFill>
                <a:schemeClr val="dk1"/>
              </a:solidFill>
              <a:effectLst/>
              <a:latin typeface="+mn-lt"/>
              <a:ea typeface="+mn-ea"/>
              <a:cs typeface="+mn-cs"/>
            </a:rPr>
            <a:t> including additional funding</a:t>
          </a:r>
          <a:r>
            <a:rPr lang="en-GB" sz="1100" b="0" i="0" baseline="0">
              <a:solidFill>
                <a:schemeClr val="dk1"/>
              </a:solidFill>
              <a:effectLst/>
              <a:latin typeface="+mn-lt"/>
              <a:ea typeface="+mn-ea"/>
              <a:cs typeface="+mn-cs"/>
            </a:rPr>
            <a:t> </a:t>
          </a:r>
          <a:r>
            <a:rPr lang="en-GB" sz="1100" b="0" i="0">
              <a:solidFill>
                <a:schemeClr val="dk1"/>
              </a:solidFill>
              <a:effectLst/>
              <a:latin typeface="+mn-lt"/>
              <a:ea typeface="+mn-ea"/>
              <a:cs typeface="+mn-cs"/>
            </a:rPr>
            <a:t>to cover cost pressures related to management of the COVID-19 pandemic),</a:t>
          </a:r>
          <a:r>
            <a:rPr lang="en-GB" sz="1100">
              <a:solidFill>
                <a:schemeClr val="dk1"/>
              </a:solidFill>
              <a:effectLst/>
              <a:latin typeface="+mn-lt"/>
              <a:ea typeface="+mn-ea"/>
              <a:cs typeface="+mn-cs"/>
            </a:rPr>
            <a:t> </a:t>
          </a:r>
          <a:r>
            <a:rPr lang="en-GB" sz="1100" b="0" i="0">
              <a:solidFill>
                <a:schemeClr val="dk1"/>
              </a:solidFill>
              <a:effectLst/>
              <a:latin typeface="+mn-lt"/>
              <a:ea typeface="+mn-ea"/>
              <a:cs typeface="+mn-cs"/>
            </a:rPr>
            <a:t>as well as a ‘counterfactual’ rate that would have been paid had the pandemic not occurred. This counterfactual calculation was intended to provide data on the long term costs of providing care to inform policymaking. In 2021-22, areas are only asked to provide the actual rate paid to providers (not the counterfactual), subject to than the exclusions set out below.</a:t>
          </a:r>
        </a:p>
        <a:p>
          <a:pPr marL="0" marR="0" lvl="0" indent="0" defTabSz="914400" eaLnBrk="1" fontAlgn="auto" latinLnBrk="0" hangingPunct="1">
            <a:lnSpc>
              <a:spcPct val="100000"/>
            </a:lnSpc>
            <a:spcBef>
              <a:spcPts val="0"/>
            </a:spcBef>
            <a:spcAft>
              <a:spcPts val="0"/>
            </a:spcAft>
            <a:buClrTx/>
            <a:buSzTx/>
            <a:buFontTx/>
            <a:buNone/>
            <a:tabLst/>
            <a:defRPr/>
          </a:pPr>
          <a:endParaRPr lang="en-GB" sz="1200" b="1" i="0" u="none" strike="noStrike">
            <a:solidFill>
              <a:schemeClr val="dk1"/>
            </a:solidFill>
            <a:effectLst/>
            <a:latin typeface="+mn-lt"/>
            <a:ea typeface="+mn-ea"/>
            <a:cs typeface="+mn-cs"/>
          </a:endParaRPr>
        </a:p>
        <a:p>
          <a:r>
            <a:rPr lang="en-GB" sz="1200" b="1" i="0" u="none" strike="noStrike">
              <a:solidFill>
                <a:schemeClr val="dk1"/>
              </a:solidFill>
              <a:effectLst/>
              <a:latin typeface="+mn-lt"/>
              <a:ea typeface="+mn-ea"/>
              <a:cs typeface="+mn-cs"/>
            </a:rPr>
            <a:t> Specifically the averages SHOULD therefore:</a:t>
          </a:r>
          <a:r>
            <a:rPr lang="en-GB" sz="1200"/>
            <a:t> </a:t>
          </a:r>
        </a:p>
        <a:p>
          <a:r>
            <a:rPr lang="en-GB" sz="1200" b="0" i="0" u="none" strike="noStrike">
              <a:solidFill>
                <a:schemeClr val="dk1"/>
              </a:solidFill>
              <a:effectLst/>
              <a:latin typeface="+mn-lt"/>
              <a:ea typeface="+mn-ea"/>
              <a:cs typeface="+mn-cs"/>
            </a:rPr>
            <a:t>- </a:t>
          </a:r>
          <a:r>
            <a:rPr lang="en-GB" sz="1100">
              <a:solidFill>
                <a:schemeClr val="dk1"/>
              </a:solidFill>
              <a:effectLst/>
              <a:latin typeface="+mn-lt"/>
              <a:ea typeface="+mn-ea"/>
              <a:cs typeface="+mn-cs"/>
            </a:rPr>
            <a:t>EXCLUDE/BE NET OF a</a:t>
          </a:r>
          <a:r>
            <a:rPr lang="en-GB" sz="1200" b="0" i="0" u="none" strike="noStrike">
              <a:solidFill>
                <a:schemeClr val="dk1"/>
              </a:solidFill>
              <a:effectLst/>
              <a:latin typeface="+mn-lt"/>
              <a:ea typeface="+mn-ea"/>
              <a:cs typeface="+mn-cs"/>
            </a:rPr>
            <a:t>ny amounts that you usually include in reported fee rates but are not paid to care providers e.g. your local authority's own staff costs in managing the commissioning of places.</a:t>
          </a:r>
          <a:br>
            <a:rPr lang="en-GB" sz="1200" b="0" i="0" u="none" strike="noStrike">
              <a:solidFill>
                <a:schemeClr val="dk1"/>
              </a:solidFill>
              <a:effectLst/>
              <a:latin typeface="+mn-lt"/>
              <a:ea typeface="+mn-ea"/>
              <a:cs typeface="+mn-cs"/>
            </a:rPr>
          </a:br>
          <a:r>
            <a:rPr lang="en-GB" sz="1200" b="0" i="0" u="none" strike="noStrike">
              <a:solidFill>
                <a:schemeClr val="dk1"/>
              </a:solidFill>
              <a:effectLst/>
              <a:latin typeface="+mn-lt"/>
              <a:ea typeface="+mn-ea"/>
              <a:cs typeface="+mn-cs"/>
            </a:rPr>
            <a:t>- </a:t>
          </a:r>
          <a:r>
            <a:rPr lang="en-GB" sz="1100">
              <a:solidFill>
                <a:schemeClr val="dk1"/>
              </a:solidFill>
              <a:effectLst/>
              <a:latin typeface="+mn-lt"/>
              <a:ea typeface="+mn-ea"/>
              <a:cs typeface="+mn-cs"/>
            </a:rPr>
            <a:t>EXCLUDE/BE NET OF a</a:t>
          </a:r>
          <a:r>
            <a:rPr lang="en-GB" sz="1200" b="0" i="0" u="none" strike="noStrike">
              <a:solidFill>
                <a:schemeClr val="dk1"/>
              </a:solidFill>
              <a:effectLst/>
              <a:latin typeface="+mn-lt"/>
              <a:ea typeface="+mn-ea"/>
              <a:cs typeface="+mn-cs"/>
            </a:rPr>
            <a:t>ny amounts that are paid from sources other than eligible local authority funding and client contributions/user charges, i.e. you should EXCLUDE third party top-ups, NHS Funded Nursing Care and full cost paying clients.</a:t>
          </a:r>
          <a:r>
            <a:rPr lang="en-GB" sz="1200"/>
            <a:t> </a:t>
          </a:r>
        </a:p>
        <a:p>
          <a:r>
            <a:rPr lang="en-GB" sz="1200"/>
            <a:t>-</a:t>
          </a:r>
          <a:r>
            <a:rPr lang="en-GB" sz="1100">
              <a:solidFill>
                <a:schemeClr val="dk1"/>
              </a:solidFill>
              <a:effectLst/>
              <a:latin typeface="+mn-lt"/>
              <a:ea typeface="+mn-ea"/>
              <a:cs typeface="+mn-cs"/>
            </a:rPr>
            <a:t> EXCLUDE/BE NET OF whole-market COVID-19 support such as Infection Control Fund payments.</a:t>
          </a:r>
          <a:endParaRPr lang="en-GB" sz="1200"/>
        </a:p>
        <a:p>
          <a:r>
            <a:rPr lang="en-GB" sz="1200" b="0" i="0" u="none" strike="noStrike">
              <a:solidFill>
                <a:schemeClr val="dk1"/>
              </a:solidFill>
              <a:effectLst/>
              <a:latin typeface="+mn-lt"/>
              <a:ea typeface="+mn-ea"/>
              <a:cs typeface="+mn-cs"/>
            </a:rPr>
            <a:t>- INCLUDE/BE GROSS</a:t>
          </a:r>
          <a:r>
            <a:rPr lang="en-GB" sz="1200" b="0" i="0" u="none" strike="noStrike" baseline="0">
              <a:solidFill>
                <a:schemeClr val="dk1"/>
              </a:solidFill>
              <a:effectLst/>
              <a:latin typeface="+mn-lt"/>
              <a:ea typeface="+mn-ea"/>
              <a:cs typeface="+mn-cs"/>
            </a:rPr>
            <a:t> OF c</a:t>
          </a:r>
          <a:r>
            <a:rPr lang="en-GB" sz="1200" b="0" i="0" u="none" strike="noStrike">
              <a:solidFill>
                <a:schemeClr val="dk1"/>
              </a:solidFill>
              <a:effectLst/>
              <a:latin typeface="+mn-lt"/>
              <a:ea typeface="+mn-ea"/>
              <a:cs typeface="+mn-cs"/>
            </a:rPr>
            <a:t>lient contributions /user charges.</a:t>
          </a:r>
          <a:br>
            <a:rPr lang="en-GB" sz="1200" b="0" i="0" u="none" strike="noStrike">
              <a:solidFill>
                <a:schemeClr val="dk1"/>
              </a:solidFill>
              <a:effectLst/>
              <a:latin typeface="+mn-lt"/>
              <a:ea typeface="+mn-ea"/>
              <a:cs typeface="+mn-cs"/>
            </a:rPr>
          </a:br>
          <a:r>
            <a:rPr lang="en-GB" sz="1200" b="0" i="0" u="none" strike="noStrike">
              <a:solidFill>
                <a:schemeClr val="dk1"/>
              </a:solidFill>
              <a:effectLst/>
              <a:latin typeface="+mn-lt"/>
              <a:ea typeface="+mn-ea"/>
              <a:cs typeface="+mn-cs"/>
            </a:rPr>
            <a:t>- INCLUDE fees paid under spot and block contracts, fees paid under a dynamic purchasing system, payments for travel time in home care, any allowances for external provider staff training, fees directly commissioned by your local authority and fees commissioned by your local authority as part of a Managed Personal Budget.</a:t>
          </a:r>
        </a:p>
        <a:p>
          <a:r>
            <a:rPr lang="en-GB" sz="1200" b="0" i="0" u="none" strike="noStrike">
              <a:solidFill>
                <a:schemeClr val="dk1"/>
              </a:solidFill>
              <a:effectLst/>
              <a:latin typeface="+mn-lt"/>
              <a:ea typeface="+mn-ea"/>
              <a:cs typeface="+mn-cs"/>
            </a:rPr>
            <a:t>- EXCLUDE</a:t>
          </a:r>
          <a:r>
            <a:rPr lang="en-GB" sz="1200" b="0" i="0">
              <a:solidFill>
                <a:schemeClr val="dk1"/>
              </a:solidFill>
              <a:effectLst/>
              <a:latin typeface="+mn-lt"/>
              <a:ea typeface="+mn-ea"/>
              <a:cs typeface="+mn-cs"/>
            </a:rPr>
            <a:t> care packages which are part funded by Continuing Health Care funding.</a:t>
          </a:r>
          <a:br>
            <a:rPr lang="en-GB" sz="1200" b="0" i="0" u="none" strike="noStrike">
              <a:solidFill>
                <a:schemeClr val="dk1"/>
              </a:solidFill>
              <a:effectLst/>
              <a:latin typeface="+mn-lt"/>
              <a:ea typeface="+mn-ea"/>
              <a:cs typeface="+mn-cs"/>
            </a:rPr>
          </a:br>
          <a:r>
            <a:rPr lang="en-GB" sz="1200" b="0" i="0" u="none" strike="noStrike">
              <a:solidFill>
                <a:schemeClr val="dk1"/>
              </a:solidFill>
              <a:effectLst/>
              <a:latin typeface="+mn-lt"/>
              <a:ea typeface="+mn-ea"/>
              <a:cs typeface="+mn-cs"/>
            </a:rPr>
            <a:t> </a:t>
          </a:r>
          <a:r>
            <a:rPr lang="en-GB" sz="1200"/>
            <a:t> </a:t>
          </a:r>
        </a:p>
        <a:p>
          <a:endParaRPr lang="en-GB" sz="1200" b="0" i="0" u="none" strike="noStrike">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If you only have average fees at a more detailed breakdown level than the three service types of home care, 65+ residential and 65+ nursing requested below (e.g. you have the more detailed categories of 65+ residential without dementia, 65+ residential with dementia) </a:t>
          </a:r>
          <a:r>
            <a:rPr lang="en-GB" sz="1200" b="1" i="0" u="none" strike="noStrike">
              <a:solidFill>
                <a:schemeClr val="dk1"/>
              </a:solidFill>
              <a:effectLst/>
              <a:latin typeface="+mn-lt"/>
              <a:ea typeface="+mn-ea"/>
              <a:cs typeface="+mn-cs"/>
            </a:rPr>
            <a:t>please calculate for each of the three service types an average weighted by the proportion of clients that receive each detailed category:</a:t>
          </a:r>
          <a:r>
            <a:rPr lang="en-GB" sz="1200"/>
            <a:t> </a:t>
          </a:r>
          <a:r>
            <a:rPr lang="en-GB" sz="1200" b="0" i="0" u="none" strike="noStrike">
              <a:solidFill>
                <a:schemeClr val="dk1"/>
              </a:solidFill>
              <a:effectLst/>
              <a:latin typeface="+mn-lt"/>
              <a:ea typeface="+mn-ea"/>
              <a:cs typeface="+mn-cs"/>
            </a:rPr>
            <a:t>1. Take the number of clients receiving the service for each detailed category.</a:t>
          </a:r>
          <a:br>
            <a:rPr lang="en-GB" sz="1200" b="0" i="0" u="none" strike="noStrike">
              <a:solidFill>
                <a:schemeClr val="dk1"/>
              </a:solidFill>
              <a:effectLst/>
              <a:latin typeface="+mn-lt"/>
              <a:ea typeface="+mn-ea"/>
              <a:cs typeface="+mn-cs"/>
            </a:rPr>
          </a:br>
          <a:r>
            <a:rPr lang="en-GB" sz="1200" b="0" i="0" u="none" strike="noStrike">
              <a:solidFill>
                <a:schemeClr val="dk1"/>
              </a:solidFill>
              <a:effectLst/>
              <a:latin typeface="+mn-lt"/>
              <a:ea typeface="+mn-ea"/>
              <a:cs typeface="+mn-cs"/>
            </a:rPr>
            <a:t>2. Divide the number of clients receiving the service for each detailed category (e.g. age 65+ residential without dementia, age 65+ residential with dementia) by the total number of clients receiving the relevant service (e.g. age 65+ residential).</a:t>
          </a:r>
          <a:br>
            <a:rPr lang="en-GB" sz="1200" b="0" i="0" u="none" strike="noStrike">
              <a:solidFill>
                <a:schemeClr val="dk1"/>
              </a:solidFill>
              <a:effectLst/>
              <a:latin typeface="+mn-lt"/>
              <a:ea typeface="+mn-ea"/>
              <a:cs typeface="+mn-cs"/>
            </a:rPr>
          </a:br>
          <a:r>
            <a:rPr lang="en-GB" sz="1200" b="0" i="0" u="none" strike="noStrike">
              <a:solidFill>
                <a:schemeClr val="dk1"/>
              </a:solidFill>
              <a:effectLst/>
              <a:latin typeface="+mn-lt"/>
              <a:ea typeface="+mn-ea"/>
              <a:cs typeface="+mn-cs"/>
            </a:rPr>
            <a:t>3. Multiply the resultant proportions from Step 2 by the corresponding fee paid for each detailed category.</a:t>
          </a:r>
          <a:br>
            <a:rPr lang="en-GB" sz="1200" b="0" i="0" u="none" strike="noStrike">
              <a:solidFill>
                <a:schemeClr val="dk1"/>
              </a:solidFill>
              <a:effectLst/>
              <a:latin typeface="+mn-lt"/>
              <a:ea typeface="+mn-ea"/>
              <a:cs typeface="+mn-cs"/>
            </a:rPr>
          </a:br>
          <a:r>
            <a:rPr lang="en-GB" sz="1200" b="0" i="0" u="none" strike="noStrike">
              <a:solidFill>
                <a:schemeClr val="dk1"/>
              </a:solidFill>
              <a:effectLst/>
              <a:latin typeface="+mn-lt"/>
              <a:ea typeface="+mn-ea"/>
              <a:cs typeface="+mn-cs"/>
            </a:rPr>
            <a:t>4. For each service type, sum the resultant detailed category figures from Step 3.</a:t>
          </a:r>
          <a:r>
            <a:rPr lang="en-GB" sz="1200"/>
            <a:t> </a:t>
          </a:r>
        </a:p>
        <a:p>
          <a:endParaRPr lang="en-GB" sz="1200" b="1" i="0" u="none" strike="noStrike">
            <a:solidFill>
              <a:schemeClr val="dk1"/>
            </a:solidFill>
            <a:effectLst/>
            <a:latin typeface="+mn-lt"/>
            <a:ea typeface="+mn-ea"/>
            <a:cs typeface="+mn-cs"/>
          </a:endParaRPr>
        </a:p>
        <a:p>
          <a:r>
            <a:rPr lang="en-GB" sz="1200" b="0" i="0" u="none" strike="noStrike">
              <a:solidFill>
                <a:schemeClr val="dk1"/>
              </a:solidFill>
              <a:effectLst/>
              <a:latin typeface="+mn-lt"/>
              <a:ea typeface="+mn-ea"/>
              <a:cs typeface="+mn-cs"/>
            </a:rPr>
            <a:t>Please leave any missing data cells as blank e.g. do not attempt to enter '0' or 'N/A'.</a:t>
          </a:r>
          <a:r>
            <a:rPr lang="en-GB" sz="1200"/>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cdn.budgetresponsibility.independent.gov.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cdn.budgetresponsibility.independent.gov.uk/forecast/hist20/HIS19FI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gov.uk/rkyv/CheckOut/Long-term%20model%202009%7bdb5-doc3966101-ma1-mi14%7d.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Model_inputs2"/>
      <sheetName val="Determinant_analysis2"/>
      <sheetName val="Model_output2"/>
      <sheetName val="CTA_output2"/>
      <sheetName val="Model_growth_rates2"/>
      <sheetName val="HIC_Total2"/>
      <sheetName val="FIN_Total2"/>
      <sheetName val="Main_calcs2"/>
      <sheetName val="CT_on_gains2"/>
      <sheetName val="A9_summary2"/>
      <sheetName val="GR_regressions2"/>
      <sheetName val="L-P_regressions2"/>
      <sheetName val="Chart_3_112"/>
      <sheetName val="Exec_Summary2"/>
      <sheetName val="BigChart"/>
      <sheetName val="Buget Reconciliation page"/>
      <sheetName val="Model_inputs3"/>
      <sheetName val="Determinant_analysis3"/>
      <sheetName val="Model_output3"/>
      <sheetName val="CTA_output3"/>
      <sheetName val="Model_growth_rates3"/>
      <sheetName val="HIC_Total3"/>
      <sheetName val="FIN_Total3"/>
      <sheetName val="Main_calcs3"/>
      <sheetName val="CT_on_gains3"/>
      <sheetName val="A9_summary3"/>
      <sheetName val="GR_regressions3"/>
      <sheetName val="L-P_regressions3"/>
      <sheetName val="Chart_3_113"/>
      <sheetName val="Exec_Summary3"/>
      <sheetName val="Buget_Reconciliation_page"/>
      <sheetName val="Model_inputs4"/>
      <sheetName val="Determinant_analysis4"/>
      <sheetName val="Model_output4"/>
      <sheetName val="CTA_output4"/>
      <sheetName val="Model_growth_rates4"/>
      <sheetName val="HIC_Total4"/>
      <sheetName val="FIN_Total4"/>
      <sheetName val="Main_calcs4"/>
      <sheetName val="CT_on_gains4"/>
      <sheetName val="A9_summary4"/>
      <sheetName val="GR_regressions4"/>
      <sheetName val="L-P_regressions4"/>
      <sheetName val="Chart_3_114"/>
      <sheetName val="Exec_Summary4"/>
      <sheetName val="Buget_Reconciliation_page1"/>
      <sheetName val="Data Variables"/>
      <sheetName val="Savings Uplifts"/>
      <sheetName val="Lookup"/>
      <sheetName val="Model_inputs5"/>
      <sheetName val="Determinant_analysis5"/>
      <sheetName val="Model_output5"/>
      <sheetName val="CTA_output5"/>
      <sheetName val="Model_growth_rates5"/>
      <sheetName val="HIC_Total5"/>
      <sheetName val="FIN_Total5"/>
      <sheetName val="Main_calcs5"/>
      <sheetName val="CT_on_gains5"/>
      <sheetName val="A9_summary5"/>
      <sheetName val="GR_regressions5"/>
      <sheetName val="L-P_regressions5"/>
      <sheetName val="Chart_3_115"/>
      <sheetName val="Exec_Summary5"/>
      <sheetName val="Buget_Reconciliation_page2"/>
      <sheetName val="Data_Variables"/>
      <sheetName val="Savings_Uplifts"/>
      <sheetName val="GDP forecast"/>
      <sheetName val="CTPBR06L_original"/>
      <sheetName val="Model_inputs6"/>
      <sheetName val="Determinant_analysis6"/>
      <sheetName val="Model_output6"/>
      <sheetName val="CTA_output6"/>
      <sheetName val="Model_growth_rates6"/>
      <sheetName val="HIC_Total6"/>
      <sheetName val="FIN_Total6"/>
      <sheetName val="Main_calcs6"/>
      <sheetName val="CT_on_gains6"/>
      <sheetName val="A9_summary6"/>
      <sheetName val="GR_regressions6"/>
      <sheetName val="L-P_regressions6"/>
      <sheetName val="Chart_3_116"/>
      <sheetName val="Exec_Summary6"/>
      <sheetName val="Buget_Reconciliation_page3"/>
      <sheetName val="Data_Variables1"/>
      <sheetName val="Savings_Uplif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GSPD19.FIN"/>
      <sheetName val="CHGSPD19_FIN"/>
      <sheetName val="Data"/>
      <sheetName val="CHGSPD19_FIN1"/>
      <sheetName val="CHGSPD19_FIN2"/>
      <sheetName val="CHGSPD19_FIN3"/>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 sheetId="1">
        <row r="10">
          <cell r="A10">
            <v>1982</v>
          </cell>
        </row>
      </sheetData>
      <sheetData sheetId="2" refreshError="1"/>
      <sheetData sheetId="3">
        <row r="10">
          <cell r="A10">
            <v>1982</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 val="External_Inputs2"/>
      <sheetName val="FAS_Page_12"/>
      <sheetName val="FIN_L-P_regression2"/>
      <sheetName val="HIC_L-P_regression2"/>
      <sheetName val="FIN_Rates2"/>
      <sheetName val="Building_Societies2"/>
      <sheetName val="Rest_of_FIN2"/>
      <sheetName val="FIN_Total2"/>
      <sheetName val="HIC_Rates2"/>
      <sheetName val="HIC_Total2"/>
      <sheetName val="FC_Page_12"/>
      <sheetName val="T3_Page_12"/>
      <sheetName val="diff_with_last2"/>
      <sheetName val="Budget_2005_measures2"/>
      <sheetName val="PBR_2004_measures2"/>
      <sheetName val="Previous_Measures2"/>
      <sheetName val="NG_DATA2"/>
      <sheetName val="NG_HIC_R7_32"/>
      <sheetName val="NG_HIC_R9_32"/>
      <sheetName val="NG_FIN_RA_32"/>
      <sheetName val="NG_FIN_RC_32"/>
      <sheetName val="CHGSPD19_FIN"/>
      <sheetName val="External_Inputs3"/>
      <sheetName val="FAS_Page_13"/>
      <sheetName val="FIN_L-P_regression3"/>
      <sheetName val="HIC_L-P_regression3"/>
      <sheetName val="FIN_Rates3"/>
      <sheetName val="Building_Societies3"/>
      <sheetName val="Rest_of_FIN3"/>
      <sheetName val="FIN_Total3"/>
      <sheetName val="HIC_Rates3"/>
      <sheetName val="HIC_Total3"/>
      <sheetName val="FC_Page_13"/>
      <sheetName val="T3_Page_13"/>
      <sheetName val="diff_with_last3"/>
      <sheetName val="Budget_2005_measures3"/>
      <sheetName val="PBR_2004_measures3"/>
      <sheetName val="Previous_Measures3"/>
      <sheetName val="NG_DATA3"/>
      <sheetName val="NG_HIC_R7_33"/>
      <sheetName val="NG_HIC_R9_33"/>
      <sheetName val="NG_FIN_RA_33"/>
      <sheetName val="NG_FIN_RC_33"/>
      <sheetName val="CHGSPD19_FIN1"/>
      <sheetName val="External_Inputs4"/>
      <sheetName val="FAS_Page_14"/>
      <sheetName val="FIN_L-P_regression4"/>
      <sheetName val="HIC_L-P_regression4"/>
      <sheetName val="FIN_Rates4"/>
      <sheetName val="Building_Societies4"/>
      <sheetName val="Rest_of_FIN4"/>
      <sheetName val="FIN_Total4"/>
      <sheetName val="HIC_Rates4"/>
      <sheetName val="HIC_Total4"/>
      <sheetName val="FC_Page_14"/>
      <sheetName val="T3_Page_14"/>
      <sheetName val="diff_with_last4"/>
      <sheetName val="Budget_2005_measures4"/>
      <sheetName val="PBR_2004_measures4"/>
      <sheetName val="Previous_Measures4"/>
      <sheetName val="NG_DATA4"/>
      <sheetName val="NG_HIC_R7_34"/>
      <sheetName val="NG_HIC_R9_34"/>
      <sheetName val="NG_FIN_RA_34"/>
      <sheetName val="NG_FIN_RC_34"/>
      <sheetName val="CHGSPD19_FIN2"/>
      <sheetName val="weekly"/>
      <sheetName val="Drop Down"/>
      <sheetName val="External_Inputs5"/>
      <sheetName val="FAS_Page_15"/>
      <sheetName val="FIN_L-P_regression5"/>
      <sheetName val="HIC_L-P_regression5"/>
      <sheetName val="FIN_Rates5"/>
      <sheetName val="Building_Societies5"/>
      <sheetName val="Rest_of_FIN5"/>
      <sheetName val="FIN_Total5"/>
      <sheetName val="HIC_Rates5"/>
      <sheetName val="HIC_Total5"/>
      <sheetName val="FC_Page_15"/>
      <sheetName val="T3_Page_15"/>
      <sheetName val="diff_with_last5"/>
      <sheetName val="Budget_2005_measures5"/>
      <sheetName val="PBR_2004_measures5"/>
      <sheetName val="Previous_Measures5"/>
      <sheetName val="NG_DATA5"/>
      <sheetName val="NG_HIC_R7_35"/>
      <sheetName val="NG_HIC_R9_35"/>
      <sheetName val="NG_FIN_RA_35"/>
      <sheetName val="NG_FIN_RC_35"/>
      <sheetName val="CHGSPD19_FIN3"/>
      <sheetName val="External_Inputs6"/>
      <sheetName val="FAS_Page_16"/>
      <sheetName val="FIN_L-P_regression6"/>
      <sheetName val="HIC_L-P_regression6"/>
      <sheetName val="FIN_Rates6"/>
      <sheetName val="Building_Societies6"/>
      <sheetName val="Rest_of_FIN6"/>
      <sheetName val="FIN_Total6"/>
      <sheetName val="HIC_Rates6"/>
      <sheetName val="HIC_Total6"/>
      <sheetName val="FC_Page_16"/>
      <sheetName val="T3_Page_16"/>
      <sheetName val="diff_with_last6"/>
      <sheetName val="Budget_2005_measures6"/>
      <sheetName val="PBR_2004_measures6"/>
      <sheetName val="Previous_Measures6"/>
      <sheetName val="NG_DATA6"/>
      <sheetName val="NG_HIC_R7_36"/>
      <sheetName val="NG_HIC_R9_36"/>
      <sheetName val="NG_FIN_RA_36"/>
      <sheetName val="NG_FIN_RC_36"/>
      <sheetName val="CHGSPD19_FIN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refreshError="1"/>
      <sheetData sheetId="134" refreshError="1"/>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S19FIN(A)"/>
      <sheetName val="T3 Page 1"/>
      <sheetName val="FC Page 1"/>
      <sheetName val="4.6 ten year bonds"/>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 val="Figure_1_12"/>
      <sheetName val="Frameworks_comparison_2_1_2_22"/>
      <sheetName val="Figures_3_1_3_22"/>
      <sheetName val="Table_3_12"/>
      <sheetName val="3_1_Inflation_expectations2"/>
      <sheetName val="3_2_Taylor_rules2"/>
      <sheetName val="3_3_UK_Taylor_rule2"/>
      <sheetName val="Chart_3_42"/>
      <sheetName val="3_5_10_years_ahead2"/>
      <sheetName val="3_6_M3_growth2"/>
      <sheetName val="Box_D_Red_triangle2"/>
      <sheetName val="Figure_4_1_UK_fiscal_fwork2"/>
      <sheetName val="Table_4_12"/>
      <sheetName val="Box_D_table2"/>
      <sheetName val="4_1_UK2"/>
      <sheetName val="4_3_and_4_42"/>
      <sheetName val="4_5_deficit_and_interest_rate2"/>
      <sheetName val="4_6_ten_year_bonds2"/>
      <sheetName val="5_1_share_of_gdp2"/>
      <sheetName val="Figure_6_12"/>
      <sheetName val="Table_6_1_Bank_Supervisors2"/>
      <sheetName val="USGC"/>
      <sheetName val="Carbon Price Floor"/>
      <sheetName val="Baseline results"/>
      <sheetName val="DECC Summary"/>
      <sheetName val="Figure_1_13"/>
      <sheetName val="Frameworks_comparison_2_1_2_23"/>
      <sheetName val="Figures_3_1_3_23"/>
      <sheetName val="Table_3_13"/>
      <sheetName val="3_1_Inflation_expectations3"/>
      <sheetName val="3_2_Taylor_rules3"/>
      <sheetName val="3_3_UK_Taylor_rule3"/>
      <sheetName val="Chart_3_43"/>
      <sheetName val="3_5_10_years_ahead3"/>
      <sheetName val="3_6_M3_growth3"/>
      <sheetName val="Box_D_Red_triangle3"/>
      <sheetName val="Figure_4_1_UK_fiscal_fwork3"/>
      <sheetName val="Table_4_13"/>
      <sheetName val="Box_D_table3"/>
      <sheetName val="4_1_UK3"/>
      <sheetName val="4_3_and_4_43"/>
      <sheetName val="4_5_deficit_and_interest_rate3"/>
      <sheetName val="4_6_ten_year_bonds3"/>
      <sheetName val="5_1_share_of_gdp3"/>
      <sheetName val="Figure_6_13"/>
      <sheetName val="Table_6_1_Bank_Supervisors3"/>
      <sheetName val="Carbon_Price_Floor"/>
      <sheetName val="Baseline_results"/>
      <sheetName val="DECC_Summary"/>
      <sheetName val="Figure_1_14"/>
      <sheetName val="Frameworks_comparison_2_1_2_24"/>
      <sheetName val="Figures_3_1_3_24"/>
      <sheetName val="Table_3_14"/>
      <sheetName val="3_1_Inflation_expectations4"/>
      <sheetName val="3_2_Taylor_rules4"/>
      <sheetName val="3_3_UK_Taylor_rule4"/>
      <sheetName val="Chart_3_44"/>
      <sheetName val="3_5_10_years_ahead4"/>
      <sheetName val="3_6_M3_growth4"/>
      <sheetName val="Box_D_Red_triangle4"/>
      <sheetName val="Figure_4_1_UK_fiscal_fwork4"/>
      <sheetName val="Table_4_14"/>
      <sheetName val="Box_D_table4"/>
      <sheetName val="4_1_UK4"/>
      <sheetName val="4_3_and_4_44"/>
      <sheetName val="4_5_deficit_and_interest_rate4"/>
      <sheetName val="4_6_ten_year_bonds4"/>
      <sheetName val="5_1_share_of_gdp4"/>
      <sheetName val="Figure_6_14"/>
      <sheetName val="Table_6_1_Bank_Supervisors4"/>
      <sheetName val="Carbon_Price_Floor1"/>
      <sheetName val="Baseline_results1"/>
      <sheetName val="DECC_Summary1"/>
      <sheetName val="CASHFLOW Gen Income"/>
      <sheetName val="model inputs"/>
      <sheetName val="Forecast data"/>
      <sheetName val="Figure_1_15"/>
      <sheetName val="Frameworks_comparison_2_1_2_25"/>
      <sheetName val="Figures_3_1_3_25"/>
      <sheetName val="Table_3_15"/>
      <sheetName val="3_1_Inflation_expectations5"/>
      <sheetName val="3_2_Taylor_rules5"/>
      <sheetName val="3_3_UK_Taylor_rule5"/>
      <sheetName val="Chart_3_45"/>
      <sheetName val="3_5_10_years_ahead5"/>
      <sheetName val="3_6_M3_growth5"/>
      <sheetName val="Box_D_Red_triangle5"/>
      <sheetName val="Figure_4_1_UK_fiscal_fwork5"/>
      <sheetName val="Table_4_15"/>
      <sheetName val="Box_D_table5"/>
      <sheetName val="4_1_UK5"/>
      <sheetName val="4_3_and_4_45"/>
      <sheetName val="4_5_deficit_and_interest_rate5"/>
      <sheetName val="4_6_ten_year_bonds5"/>
      <sheetName val="5_1_share_of_gdp5"/>
      <sheetName val="Figure_6_15"/>
      <sheetName val="Table_6_1_Bank_Supervisors5"/>
      <sheetName val="Carbon_Price_Floor2"/>
      <sheetName val="Baseline_results2"/>
      <sheetName val="DECC_Summary2"/>
      <sheetName val="CASHFLOW_Gen_Income"/>
      <sheetName val="model_inputs"/>
      <sheetName val="Figure_1_16"/>
      <sheetName val="Frameworks_comparison_2_1_2_26"/>
      <sheetName val="Figures_3_1_3_26"/>
      <sheetName val="Table_3_16"/>
      <sheetName val="3_1_Inflation_expectations6"/>
      <sheetName val="3_2_Taylor_rules6"/>
      <sheetName val="3_3_UK_Taylor_rule6"/>
      <sheetName val="Chart_3_46"/>
      <sheetName val="3_5_10_years_ahead6"/>
      <sheetName val="3_6_M3_growth6"/>
      <sheetName val="Box_D_Red_triangle6"/>
      <sheetName val="Figure_4_1_UK_fiscal_fwork6"/>
      <sheetName val="Table_4_16"/>
      <sheetName val="Box_D_table6"/>
      <sheetName val="4_1_UK6"/>
      <sheetName val="4_3_and_4_46"/>
      <sheetName val="4_5_deficit_and_interest_rate6"/>
      <sheetName val="4_6_ten_year_bonds6"/>
      <sheetName val="5_1_share_of_gdp6"/>
      <sheetName val="Figure_6_16"/>
      <sheetName val="Table_6_1_Bank_Supervisors6"/>
      <sheetName val="Carbon_Price_Floor3"/>
      <sheetName val="Baseline_results3"/>
      <sheetName val="DECC_Summary3"/>
      <sheetName val="CASHFLOW_Gen_Income1"/>
      <sheetName val="model_input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row r="4">
          <cell r="A4">
            <v>35877</v>
          </cell>
        </row>
      </sheetData>
      <sheetData sheetId="82"/>
      <sheetData sheetId="83"/>
      <sheetData sheetId="84"/>
      <sheetData sheetId="85" refreshError="1"/>
      <sheetData sheetId="86" refreshError="1"/>
      <sheetData sheetId="87" refreshError="1"/>
      <sheetData sheetId="88" refreshError="1"/>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v>35877</v>
          </cell>
        </row>
      </sheetData>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row r="4">
          <cell r="A4">
            <v>35877</v>
          </cell>
        </row>
      </sheetData>
      <sheetData sheetId="131"/>
      <sheetData sheetId="132"/>
      <sheetData sheetId="133"/>
      <sheetData sheetId="134"/>
      <sheetData sheetId="135"/>
      <sheetData sheetId="136"/>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row r="4">
          <cell r="A4">
            <v>35877</v>
          </cell>
        </row>
      </sheetData>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ow r="4">
          <cell r="A4">
            <v>35877</v>
          </cell>
        </row>
      </sheetData>
      <sheetData sheetId="184"/>
      <sheetData sheetId="185"/>
      <sheetData sheetId="186"/>
      <sheetData sheetId="187"/>
      <sheetData sheetId="188"/>
      <sheetData sheetId="189"/>
      <sheetData sheetId="190"/>
      <sheetData sheetId="19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K99"/>
      <sheetName val="PSF"/>
      <sheetName val="QsYs"/>
      <sheetName val="Dis master"/>
      <sheetName val="Ranges"/>
      <sheetName val="Dis_master1"/>
      <sheetName val="Population"/>
      <sheetName val="A2_Log"/>
      <sheetName val="headroom"/>
      <sheetName val="Price x Volume Calcs"/>
      <sheetName val="C_TOC Capex"/>
      <sheetName val="C_Working Cap"/>
      <sheetName val="C_Funding"/>
      <sheetName val="I_Calcs"/>
      <sheetName val="Financial Calcs"/>
      <sheetName val="Indices &amp; Rates"/>
      <sheetName val="D8_Lockup_calc"/>
      <sheetName val="A5_User Manual &amp; Ass"/>
      <sheetName val="Template Control"/>
      <sheetName val="B3 _Ass Yr-Yr"/>
      <sheetName val="Price &amp; Volume Tables"/>
      <sheetName val="CASHFLOW Gen Income"/>
      <sheetName val="Dis_master"/>
      <sheetName val="Price_x_Volume_Calcs"/>
      <sheetName val="C_TOC_Capex"/>
      <sheetName val="C_Working_Cap"/>
      <sheetName val="Financial_Calcs"/>
      <sheetName val="Indices_&amp;_Rates"/>
      <sheetName val="A5_User_Manual_&amp;_Ass"/>
      <sheetName val="Template_Control"/>
      <sheetName val="B3__Ass_Yr-Yr"/>
      <sheetName val="Price_&amp;_Volume_Tabl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england.bettercarefundteam@nhs.net" TargetMode="External"/><Relationship Id="rId2" Type="http://schemas.openxmlformats.org/officeDocument/2006/relationships/hyperlink" Target="https://www.scie.org.uk/integrated-health-social-care/measuring-progress/logic-model" TargetMode="External"/><Relationship Id="rId1" Type="http://schemas.openxmlformats.org/officeDocument/2006/relationships/hyperlink" Target="https://www.england.nhs.uk/publication/better-care-fund-planning-requirements-2022-23/" TargetMode="External"/><Relationship Id="rId4"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128"/>
  <sheetViews>
    <sheetView showGridLines="0" showRowColHeaders="0" topLeftCell="A82" zoomScaleNormal="100" workbookViewId="0">
      <selection activeCell="B8" sqref="B8"/>
    </sheetView>
  </sheetViews>
  <sheetFormatPr defaultColWidth="0" defaultRowHeight="14.4" zeroHeight="1" x14ac:dyDescent="0.3"/>
  <cols>
    <col min="1" max="1" width="4.6640625" customWidth="1"/>
    <col min="2" max="2" width="125.6640625" customWidth="1"/>
    <col min="3" max="3" width="4.6640625" customWidth="1"/>
    <col min="4" max="16384" width="8.88671875" hidden="1"/>
  </cols>
  <sheetData>
    <row r="1" spans="2:2" ht="15" thickBot="1" x14ac:dyDescent="0.35"/>
    <row r="2" spans="2:2" ht="18.600000000000001" thickBot="1" x14ac:dyDescent="0.4">
      <c r="B2" s="22" t="str">
        <f>'2. Cover'!B154</f>
        <v>Better Care Fund 2022-23 End of Year Template</v>
      </c>
    </row>
    <row r="3" spans="2:2" x14ac:dyDescent="0.3">
      <c r="B3" s="4" t="s">
        <v>0</v>
      </c>
    </row>
    <row r="4" spans="2:2" x14ac:dyDescent="0.3"/>
    <row r="5" spans="2:2" x14ac:dyDescent="0.3">
      <c r="B5" s="86" t="s">
        <v>1</v>
      </c>
    </row>
    <row r="6" spans="2:2" ht="57.6" x14ac:dyDescent="0.3">
      <c r="B6" s="87" t="s">
        <v>2</v>
      </c>
    </row>
    <row r="7" spans="2:2" x14ac:dyDescent="0.3">
      <c r="B7" s="11"/>
    </row>
    <row r="8" spans="2:2" x14ac:dyDescent="0.3">
      <c r="B8" s="87" t="s">
        <v>3</v>
      </c>
    </row>
    <row r="9" spans="2:2" x14ac:dyDescent="0.3">
      <c r="B9" s="87" t="s">
        <v>4</v>
      </c>
    </row>
    <row r="10" spans="2:2" x14ac:dyDescent="0.3">
      <c r="B10" s="87" t="s">
        <v>5</v>
      </c>
    </row>
    <row r="11" spans="2:2" x14ac:dyDescent="0.3">
      <c r="B11" s="87" t="s">
        <v>6</v>
      </c>
    </row>
    <row r="12" spans="2:2" x14ac:dyDescent="0.3">
      <c r="B12" s="87" t="s">
        <v>7</v>
      </c>
    </row>
    <row r="13" spans="2:2" x14ac:dyDescent="0.3">
      <c r="B13" s="11"/>
    </row>
    <row r="14" spans="2:2" ht="43.2" x14ac:dyDescent="0.3">
      <c r="B14" s="87" t="s">
        <v>2880</v>
      </c>
    </row>
    <row r="15" spans="2:2" x14ac:dyDescent="0.3">
      <c r="B15" s="11"/>
    </row>
    <row r="16" spans="2:2" ht="28.8" x14ac:dyDescent="0.3">
      <c r="B16" s="87" t="s">
        <v>2888</v>
      </c>
    </row>
    <row r="17" spans="2:2" x14ac:dyDescent="0.3">
      <c r="B17" s="11"/>
    </row>
    <row r="18" spans="2:2" x14ac:dyDescent="0.3">
      <c r="B18" s="87"/>
    </row>
    <row r="19" spans="2:2" x14ac:dyDescent="0.3">
      <c r="B19" s="7" t="s">
        <v>8</v>
      </c>
    </row>
    <row r="20" spans="2:2" ht="28.8" x14ac:dyDescent="0.3">
      <c r="B20" s="87" t="s">
        <v>9</v>
      </c>
    </row>
    <row r="21" spans="2:2" x14ac:dyDescent="0.3">
      <c r="B21" s="9" t="s">
        <v>10</v>
      </c>
    </row>
    <row r="22" spans="2:2" x14ac:dyDescent="0.3">
      <c r="B22" s="10" t="s">
        <v>11</v>
      </c>
    </row>
    <row r="23" spans="2:2" x14ac:dyDescent="0.3">
      <c r="B23" s="7" t="s">
        <v>12</v>
      </c>
    </row>
    <row r="24" spans="2:2" ht="30" customHeight="1" x14ac:dyDescent="0.3">
      <c r="B24" s="12" t="s">
        <v>13</v>
      </c>
    </row>
    <row r="25" spans="2:2" ht="19.5" customHeight="1" x14ac:dyDescent="0.3">
      <c r="B25" s="12" t="s">
        <v>2882</v>
      </c>
    </row>
    <row r="26" spans="2:2" ht="30" customHeight="1" x14ac:dyDescent="0.3">
      <c r="B26" s="12" t="s">
        <v>2883</v>
      </c>
    </row>
    <row r="27" spans="2:2" x14ac:dyDescent="0.3">
      <c r="B27" s="11"/>
    </row>
    <row r="28" spans="2:2" x14ac:dyDescent="0.3">
      <c r="B28" s="11" t="s">
        <v>14</v>
      </c>
    </row>
    <row r="29" spans="2:2" x14ac:dyDescent="0.3">
      <c r="B29" s="11"/>
    </row>
    <row r="30" spans="2:2" x14ac:dyDescent="0.3">
      <c r="B30" s="17" t="s">
        <v>15</v>
      </c>
    </row>
    <row r="31" spans="2:2" x14ac:dyDescent="0.3">
      <c r="B31" s="11"/>
    </row>
    <row r="32" spans="2:2" ht="43.2" x14ac:dyDescent="0.3">
      <c r="B32" s="12" t="s">
        <v>16</v>
      </c>
    </row>
    <row r="33" spans="2:2" ht="59.25" customHeight="1" x14ac:dyDescent="0.3">
      <c r="B33" s="8" t="s">
        <v>2879</v>
      </c>
    </row>
    <row r="34" spans="2:2" ht="30.75" customHeight="1" x14ac:dyDescent="0.3">
      <c r="B34" s="8" t="s">
        <v>2878</v>
      </c>
    </row>
    <row r="35" spans="2:2" ht="15" customHeight="1" x14ac:dyDescent="0.3">
      <c r="B35" s="11"/>
    </row>
    <row r="36" spans="2:2" ht="124.5" customHeight="1" x14ac:dyDescent="0.3">
      <c r="B36" s="8" t="s">
        <v>2881</v>
      </c>
    </row>
    <row r="37" spans="2:2" x14ac:dyDescent="0.3">
      <c r="B37" s="11"/>
    </row>
    <row r="38" spans="2:2" x14ac:dyDescent="0.3">
      <c r="B38" s="17" t="s">
        <v>17</v>
      </c>
    </row>
    <row r="39" spans="2:2" ht="28.8" x14ac:dyDescent="0.3">
      <c r="B39" s="12" t="s">
        <v>18</v>
      </c>
    </row>
    <row r="40" spans="2:2" ht="43.2" x14ac:dyDescent="0.3">
      <c r="B40" s="12" t="s">
        <v>19</v>
      </c>
    </row>
    <row r="41" spans="2:2" x14ac:dyDescent="0.3">
      <c r="B41" s="88" t="s">
        <v>20</v>
      </c>
    </row>
    <row r="42" spans="2:2" x14ac:dyDescent="0.3">
      <c r="B42" s="88" t="s">
        <v>21</v>
      </c>
    </row>
    <row r="43" spans="2:2" x14ac:dyDescent="0.3">
      <c r="B43" s="88" t="s">
        <v>22</v>
      </c>
    </row>
    <row r="44" spans="2:2" x14ac:dyDescent="0.3">
      <c r="B44" s="17" t="s">
        <v>23</v>
      </c>
    </row>
    <row r="45" spans="2:2" x14ac:dyDescent="0.3">
      <c r="B45" s="88" t="s">
        <v>24</v>
      </c>
    </row>
    <row r="46" spans="2:2" x14ac:dyDescent="0.3">
      <c r="B46" s="88" t="s">
        <v>25</v>
      </c>
    </row>
    <row r="47" spans="2:2" ht="57.6" x14ac:dyDescent="0.3">
      <c r="B47" s="114" t="s">
        <v>26</v>
      </c>
    </row>
    <row r="48" spans="2:2" ht="43.2" x14ac:dyDescent="0.3">
      <c r="B48" s="12" t="s">
        <v>27</v>
      </c>
    </row>
    <row r="49" spans="2:2" x14ac:dyDescent="0.3">
      <c r="B49" s="17" t="s">
        <v>28</v>
      </c>
    </row>
    <row r="50" spans="2:2" ht="28.8" x14ac:dyDescent="0.3">
      <c r="B50" s="87" t="s">
        <v>29</v>
      </c>
    </row>
    <row r="51" spans="2:2" x14ac:dyDescent="0.3">
      <c r="B51" s="54" t="s">
        <v>30</v>
      </c>
    </row>
    <row r="52" spans="2:2" x14ac:dyDescent="0.3">
      <c r="B52" s="87"/>
    </row>
    <row r="53" spans="2:2" ht="43.2" x14ac:dyDescent="0.3">
      <c r="B53" s="87" t="s">
        <v>31</v>
      </c>
    </row>
    <row r="54" spans="2:2" x14ac:dyDescent="0.3">
      <c r="B54" s="87"/>
    </row>
    <row r="55" spans="2:2" x14ac:dyDescent="0.3">
      <c r="B55" s="87" t="s">
        <v>32</v>
      </c>
    </row>
    <row r="56" spans="2:2" x14ac:dyDescent="0.3">
      <c r="B56" s="87" t="s">
        <v>33</v>
      </c>
    </row>
    <row r="57" spans="2:2" x14ac:dyDescent="0.3">
      <c r="B57" s="87" t="s">
        <v>34</v>
      </c>
    </row>
    <row r="58" spans="2:2" x14ac:dyDescent="0.3">
      <c r="B58" s="87" t="s">
        <v>35</v>
      </c>
    </row>
    <row r="59" spans="2:2" x14ac:dyDescent="0.3">
      <c r="B59" s="87" t="s">
        <v>36</v>
      </c>
    </row>
    <row r="60" spans="2:2" x14ac:dyDescent="0.3">
      <c r="B60" s="17" t="s">
        <v>37</v>
      </c>
    </row>
    <row r="61" spans="2:2" ht="28.8" x14ac:dyDescent="0.3">
      <c r="B61" s="89" t="s">
        <v>38</v>
      </c>
    </row>
    <row r="62" spans="2:2" x14ac:dyDescent="0.3">
      <c r="B62" s="87" t="s">
        <v>39</v>
      </c>
    </row>
    <row r="63" spans="2:2" ht="28.8" x14ac:dyDescent="0.3">
      <c r="B63" s="87" t="s">
        <v>40</v>
      </c>
    </row>
    <row r="64" spans="2:2" ht="28.8" x14ac:dyDescent="0.3">
      <c r="B64" s="87" t="s">
        <v>41</v>
      </c>
    </row>
    <row r="65" spans="2:2" x14ac:dyDescent="0.3">
      <c r="B65" s="87"/>
    </row>
    <row r="66" spans="2:2" ht="28.8" x14ac:dyDescent="0.3">
      <c r="B66" s="89" t="s">
        <v>2890</v>
      </c>
    </row>
    <row r="67" spans="2:2" x14ac:dyDescent="0.3">
      <c r="B67" s="89" t="s">
        <v>2891</v>
      </c>
    </row>
    <row r="68" spans="2:2" ht="57.6" x14ac:dyDescent="0.3">
      <c r="B68" s="89" t="s">
        <v>42</v>
      </c>
    </row>
    <row r="69" spans="2:2" x14ac:dyDescent="0.3">
      <c r="B69" s="87"/>
    </row>
    <row r="70" spans="2:2" x14ac:dyDescent="0.3">
      <c r="B70" s="89" t="s">
        <v>43</v>
      </c>
    </row>
    <row r="71" spans="2:2" ht="16.2" customHeight="1" x14ac:dyDescent="0.3">
      <c r="B71" s="17" t="s">
        <v>44</v>
      </c>
    </row>
    <row r="72" spans="2:2" ht="43.2" x14ac:dyDescent="0.3">
      <c r="B72" s="89" t="s">
        <v>2892</v>
      </c>
    </row>
    <row r="73" spans="2:2" x14ac:dyDescent="0.3">
      <c r="B73" s="90" t="s">
        <v>45</v>
      </c>
    </row>
    <row r="74" spans="2:2" ht="104.25" customHeight="1" x14ac:dyDescent="0.3">
      <c r="B74" s="89" t="s">
        <v>46</v>
      </c>
    </row>
    <row r="75" spans="2:2" ht="14.25" customHeight="1" x14ac:dyDescent="0.3">
      <c r="B75" s="89" t="s">
        <v>2893</v>
      </c>
    </row>
    <row r="76" spans="2:2" x14ac:dyDescent="0.3">
      <c r="B76" s="89"/>
    </row>
    <row r="77" spans="2:2" x14ac:dyDescent="0.3">
      <c r="B77" s="90" t="s">
        <v>47</v>
      </c>
    </row>
    <row r="78" spans="2:2" ht="75" customHeight="1" x14ac:dyDescent="0.3">
      <c r="B78" s="87" t="s">
        <v>2894</v>
      </c>
    </row>
    <row r="79" spans="2:2" x14ac:dyDescent="0.3">
      <c r="B79" s="87" t="s">
        <v>2895</v>
      </c>
    </row>
    <row r="80" spans="2:2" x14ac:dyDescent="0.3">
      <c r="B80" s="87"/>
    </row>
    <row r="81" spans="2:2" x14ac:dyDescent="0.3">
      <c r="B81" s="17" t="s">
        <v>48</v>
      </c>
    </row>
    <row r="82" spans="2:2" ht="28.8" x14ac:dyDescent="0.3">
      <c r="B82" s="87" t="s">
        <v>49</v>
      </c>
    </row>
    <row r="83" spans="2:2" ht="28.8" x14ac:dyDescent="0.3">
      <c r="B83" s="87" t="s">
        <v>2898</v>
      </c>
    </row>
    <row r="84" spans="2:2" x14ac:dyDescent="0.3">
      <c r="B84" s="87"/>
    </row>
    <row r="85" spans="2:2" ht="30" customHeight="1" x14ac:dyDescent="0.3">
      <c r="B85" s="90" t="s">
        <v>50</v>
      </c>
    </row>
    <row r="86" spans="2:2" x14ac:dyDescent="0.3">
      <c r="B86" s="87" t="s">
        <v>51</v>
      </c>
    </row>
    <row r="87" spans="2:2" ht="14.4" customHeight="1" x14ac:dyDescent="0.3">
      <c r="B87" s="87" t="s">
        <v>52</v>
      </c>
    </row>
    <row r="88" spans="2:2" x14ac:dyDescent="0.3">
      <c r="B88" s="87" t="s">
        <v>53</v>
      </c>
    </row>
    <row r="89" spans="2:2" x14ac:dyDescent="0.3">
      <c r="B89" s="87" t="s">
        <v>54</v>
      </c>
    </row>
    <row r="90" spans="2:2" x14ac:dyDescent="0.3">
      <c r="B90" s="87" t="s">
        <v>55</v>
      </c>
    </row>
    <row r="91" spans="2:2" x14ac:dyDescent="0.3">
      <c r="B91" s="87" t="s">
        <v>56</v>
      </c>
    </row>
    <row r="92" spans="2:2" x14ac:dyDescent="0.3">
      <c r="B92" s="87"/>
    </row>
    <row r="93" spans="2:2" x14ac:dyDescent="0.3">
      <c r="B93" s="87" t="s">
        <v>57</v>
      </c>
    </row>
    <row r="94" spans="2:2" x14ac:dyDescent="0.3">
      <c r="B94" s="87" t="s">
        <v>58</v>
      </c>
    </row>
    <row r="95" spans="2:2" x14ac:dyDescent="0.3">
      <c r="B95" s="87" t="s">
        <v>59</v>
      </c>
    </row>
    <row r="96" spans="2:2" x14ac:dyDescent="0.3">
      <c r="B96" s="87" t="s">
        <v>60</v>
      </c>
    </row>
    <row r="97" spans="2:2" x14ac:dyDescent="0.3">
      <c r="B97" s="87"/>
    </row>
    <row r="98" spans="2:2" x14ac:dyDescent="0.3">
      <c r="B98" s="90" t="s">
        <v>61</v>
      </c>
    </row>
    <row r="99" spans="2:2" ht="28.8" x14ac:dyDescent="0.3">
      <c r="B99" s="87" t="s">
        <v>62</v>
      </c>
    </row>
    <row r="100" spans="2:2" x14ac:dyDescent="0.3">
      <c r="B100" s="87"/>
    </row>
    <row r="101" spans="2:2" x14ac:dyDescent="0.3">
      <c r="B101" s="87" t="s">
        <v>63</v>
      </c>
    </row>
    <row r="102" spans="2:2" x14ac:dyDescent="0.3">
      <c r="B102" s="87" t="s">
        <v>2896</v>
      </c>
    </row>
    <row r="103" spans="2:2" x14ac:dyDescent="0.3">
      <c r="B103" s="87" t="s">
        <v>2897</v>
      </c>
    </row>
    <row r="104" spans="2:2" x14ac:dyDescent="0.3">
      <c r="B104" s="87"/>
    </row>
    <row r="105" spans="2:2" ht="28.8" x14ac:dyDescent="0.3">
      <c r="B105" s="87" t="s">
        <v>64</v>
      </c>
    </row>
    <row r="106" spans="2:2" x14ac:dyDescent="0.3">
      <c r="B106" s="91" t="s">
        <v>65</v>
      </c>
    </row>
    <row r="107" spans="2:2" x14ac:dyDescent="0.3">
      <c r="B107" s="87"/>
    </row>
    <row r="108" spans="2:2" x14ac:dyDescent="0.3">
      <c r="B108" s="87" t="s">
        <v>66</v>
      </c>
    </row>
    <row r="109" spans="2:2" x14ac:dyDescent="0.3">
      <c r="B109" s="87" t="s">
        <v>67</v>
      </c>
    </row>
    <row r="110" spans="2:2" x14ac:dyDescent="0.3">
      <c r="B110" s="87" t="s">
        <v>68</v>
      </c>
    </row>
    <row r="111" spans="2:2" x14ac:dyDescent="0.3">
      <c r="B111" s="87" t="s">
        <v>69</v>
      </c>
    </row>
    <row r="112" spans="2:2" x14ac:dyDescent="0.3">
      <c r="B112" s="87" t="s">
        <v>70</v>
      </c>
    </row>
    <row r="113" spans="2:2" x14ac:dyDescent="0.3">
      <c r="B113" s="87" t="s">
        <v>71</v>
      </c>
    </row>
    <row r="114" spans="2:2" x14ac:dyDescent="0.3">
      <c r="B114" s="87" t="s">
        <v>72</v>
      </c>
    </row>
    <row r="115" spans="2:2" x14ac:dyDescent="0.3">
      <c r="B115" s="87" t="s">
        <v>73</v>
      </c>
    </row>
    <row r="116" spans="2:2" ht="19.95" customHeight="1" x14ac:dyDescent="0.3">
      <c r="B116" s="92" t="s">
        <v>74</v>
      </c>
    </row>
    <row r="117" spans="2:2" ht="19.95" hidden="1" customHeight="1" x14ac:dyDescent="0.3">
      <c r="B117" s="17" t="s">
        <v>75</v>
      </c>
    </row>
    <row r="118" spans="2:2" ht="19.95" hidden="1" customHeight="1" x14ac:dyDescent="0.3">
      <c r="B118" s="112" t="s">
        <v>76</v>
      </c>
    </row>
    <row r="119" spans="2:2" ht="19.95" hidden="1" customHeight="1" x14ac:dyDescent="0.3">
      <c r="B119" s="111" t="s">
        <v>77</v>
      </c>
    </row>
    <row r="120" spans="2:2" ht="19.95" customHeight="1" x14ac:dyDescent="0.3">
      <c r="B120" s="110"/>
    </row>
    <row r="121" spans="2:2" ht="19.95" customHeight="1" x14ac:dyDescent="0.3">
      <c r="B121" s="110"/>
    </row>
    <row r="122" spans="2:2" x14ac:dyDescent="0.3"/>
    <row r="123" spans="2:2" x14ac:dyDescent="0.3"/>
    <row r="124" spans="2:2" x14ac:dyDescent="0.3"/>
    <row r="125" spans="2:2" x14ac:dyDescent="0.3"/>
    <row r="126" spans="2:2" x14ac:dyDescent="0.3"/>
    <row r="127" spans="2:2" x14ac:dyDescent="0.3"/>
    <row r="128" spans="2:2" x14ac:dyDescent="0.3"/>
  </sheetData>
  <sheetProtection algorithmName="SHA-512" hashValue="Pj1b0uwljnoN1VKJKEmlGrsD0R6csaLYkOUfTgP4DpgkOXNlcAl4KGGhGo7tnDgl3Wq3uZQTPWe2zuFFDZOpDw==" saltValue="h7Ja6B+7y9Z8iXwEgggQmw==" spinCount="100000" sheet="1" objects="1" scenarios="1" formatColumns="0" formatRows="0" autoFilter="0"/>
  <hyperlinks>
    <hyperlink ref="B38" location="'2. Cover'!A33" display="Checklist ( 2. Cover )" xr:uid="{00000000-0004-0000-0000-000000000000}"/>
    <hyperlink ref="B44" location="'2. Cover'!A1" display="2. Cover" xr:uid="{00000000-0004-0000-0000-000001000000}"/>
    <hyperlink ref="B49" location="'3. National Conditions'!A1" display="3. National Conditions" xr:uid="{00000000-0004-0000-0000-000002000000}"/>
    <hyperlink ref="B60" location="'4. Metrics'!A1" display="4. Metrics" xr:uid="{00000000-0004-0000-0000-000003000000}"/>
    <hyperlink ref="B51" r:id="rId1" xr:uid="{00000000-0004-0000-0000-000004000000}"/>
    <hyperlink ref="B81" location="'9. Year End Feedback'!A1" display="9. Year End Feedback" xr:uid="{00000000-0004-0000-0000-000005000000}"/>
    <hyperlink ref="B106" r:id="rId2" xr:uid="{00000000-0004-0000-0000-000006000000}"/>
    <hyperlink ref="B117" location="'10. CCG-HWB Mapping'!A1" display="10. CCG-HWB Mapping (click to go to sheet)" xr:uid="{00000000-0004-0000-0000-000007000000}"/>
    <hyperlink ref="B71" location="'8. I&amp;E'!A1" display="8. Income and Expenditure" xr:uid="{00000000-0004-0000-0000-000008000000}"/>
    <hyperlink ref="B47" r:id="rId3" display="mailto:england.bettercarefundteam@nhs.net" xr:uid="{00000000-0004-0000-0000-000009000000}"/>
    <hyperlink ref="B30" location="'ASC Discharge Fund-due 2nd May'!A33" display="ASC Discharge Fund-due 2nd May" xr:uid="{00000000-0004-0000-0000-00000A000000}"/>
  </hyperlinks>
  <pageMargins left="0.7" right="0.7" top="0.75" bottom="0.75" header="0.3" footer="0.3"/>
  <pageSetup paperSize="9" orientation="portrait" horizontalDpi="90" verticalDpi="90"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dimension ref="A1:I2570"/>
  <sheetViews>
    <sheetView workbookViewId="0">
      <selection activeCell="D2" sqref="D2"/>
    </sheetView>
  </sheetViews>
  <sheetFormatPr defaultRowHeight="14.4" x14ac:dyDescent="0.3"/>
  <cols>
    <col min="3" max="8" width="23" customWidth="1"/>
  </cols>
  <sheetData>
    <row r="1" spans="1:9" x14ac:dyDescent="0.3">
      <c r="A1" t="s">
        <v>518</v>
      </c>
      <c r="B1" t="s">
        <v>519</v>
      </c>
      <c r="C1" t="s">
        <v>520</v>
      </c>
      <c r="D1" t="s">
        <v>705</v>
      </c>
      <c r="E1" t="s">
        <v>514</v>
      </c>
      <c r="F1" t="s">
        <v>515</v>
      </c>
      <c r="G1" t="s">
        <v>701</v>
      </c>
      <c r="H1" s="126" t="s">
        <v>516</v>
      </c>
    </row>
    <row r="2" spans="1:9" x14ac:dyDescent="0.3">
      <c r="A2" t="str">
        <f t="shared" ref="A2:A65" si="0">B2&amp;C2</f>
        <v>1Barking and Dagenham</v>
      </c>
      <c r="B2">
        <v>1</v>
      </c>
      <c r="C2" t="s">
        <v>80</v>
      </c>
      <c r="D2" t="s">
        <v>706</v>
      </c>
      <c r="E2" t="s">
        <v>524</v>
      </c>
      <c r="F2" t="s">
        <v>525</v>
      </c>
      <c r="H2" s="94">
        <v>75000</v>
      </c>
      <c r="I2" s="126"/>
    </row>
    <row r="3" spans="1:9" x14ac:dyDescent="0.3">
      <c r="A3" t="str">
        <f t="shared" si="0"/>
        <v>2Barking and Dagenham</v>
      </c>
      <c r="B3">
        <v>2</v>
      </c>
      <c r="C3" t="s">
        <v>80</v>
      </c>
      <c r="D3" t="s">
        <v>706</v>
      </c>
      <c r="E3" t="s">
        <v>524</v>
      </c>
      <c r="F3" t="s">
        <v>526</v>
      </c>
      <c r="H3" s="94">
        <v>95000</v>
      </c>
      <c r="I3" s="126"/>
    </row>
    <row r="4" spans="1:9" x14ac:dyDescent="0.3">
      <c r="A4" t="str">
        <f t="shared" si="0"/>
        <v>3Barking and Dagenham</v>
      </c>
      <c r="B4">
        <v>3</v>
      </c>
      <c r="C4" t="s">
        <v>80</v>
      </c>
      <c r="D4" t="s">
        <v>706</v>
      </c>
      <c r="E4" t="s">
        <v>521</v>
      </c>
      <c r="F4" t="s">
        <v>381</v>
      </c>
      <c r="H4" s="94">
        <v>15504</v>
      </c>
      <c r="I4" s="126"/>
    </row>
    <row r="5" spans="1:9" x14ac:dyDescent="0.3">
      <c r="A5" t="str">
        <f t="shared" si="0"/>
        <v>4Barking and Dagenham</v>
      </c>
      <c r="B5">
        <v>4</v>
      </c>
      <c r="C5" t="s">
        <v>80</v>
      </c>
      <c r="D5" t="s">
        <v>706</v>
      </c>
      <c r="E5" t="s">
        <v>523</v>
      </c>
      <c r="F5" t="s">
        <v>509</v>
      </c>
      <c r="H5" s="94">
        <v>72000</v>
      </c>
      <c r="I5" s="126"/>
    </row>
    <row r="6" spans="1:9" x14ac:dyDescent="0.3">
      <c r="A6" t="str">
        <f t="shared" si="0"/>
        <v>5Barking and Dagenham</v>
      </c>
      <c r="B6">
        <v>5</v>
      </c>
      <c r="C6" t="s">
        <v>80</v>
      </c>
      <c r="D6" t="s">
        <v>707</v>
      </c>
      <c r="E6" t="s">
        <v>527</v>
      </c>
      <c r="F6" t="s">
        <v>528</v>
      </c>
      <c r="H6" s="94">
        <v>240000</v>
      </c>
      <c r="I6" s="126"/>
    </row>
    <row r="7" spans="1:9" x14ac:dyDescent="0.3">
      <c r="A7" t="str">
        <f t="shared" si="0"/>
        <v>6Barking and Dagenham</v>
      </c>
      <c r="B7">
        <v>6</v>
      </c>
      <c r="C7" t="s">
        <v>80</v>
      </c>
      <c r="D7" t="s">
        <v>707</v>
      </c>
      <c r="E7" t="s">
        <v>522</v>
      </c>
      <c r="H7" s="94">
        <v>70000</v>
      </c>
      <c r="I7" s="126"/>
    </row>
    <row r="8" spans="1:9" x14ac:dyDescent="0.3">
      <c r="A8" t="str">
        <f t="shared" si="0"/>
        <v>7Barking and Dagenham</v>
      </c>
      <c r="B8">
        <v>7</v>
      </c>
      <c r="C8" t="s">
        <v>80</v>
      </c>
      <c r="D8" t="s">
        <v>708</v>
      </c>
      <c r="E8" t="s">
        <v>529</v>
      </c>
      <c r="F8" t="s">
        <v>530</v>
      </c>
      <c r="H8" s="94">
        <v>268380</v>
      </c>
      <c r="I8" s="126"/>
    </row>
    <row r="9" spans="1:9" x14ac:dyDescent="0.3">
      <c r="A9" t="str">
        <f t="shared" si="0"/>
        <v>8Barking and Dagenham</v>
      </c>
      <c r="B9">
        <v>8</v>
      </c>
      <c r="C9" t="s">
        <v>80</v>
      </c>
      <c r="D9" t="s">
        <v>708</v>
      </c>
      <c r="E9" t="s">
        <v>523</v>
      </c>
      <c r="F9" t="s">
        <v>531</v>
      </c>
      <c r="H9" s="94">
        <v>309852</v>
      </c>
      <c r="I9" s="126"/>
    </row>
    <row r="10" spans="1:9" x14ac:dyDescent="0.3">
      <c r="A10" t="str">
        <f t="shared" si="0"/>
        <v>9Barking and Dagenham</v>
      </c>
      <c r="B10">
        <v>9</v>
      </c>
      <c r="C10" t="s">
        <v>80</v>
      </c>
      <c r="D10" t="s">
        <v>708</v>
      </c>
      <c r="E10" t="s">
        <v>532</v>
      </c>
      <c r="F10" t="s">
        <v>533</v>
      </c>
      <c r="H10" s="94">
        <v>404709</v>
      </c>
      <c r="I10" s="126"/>
    </row>
    <row r="11" spans="1:9" x14ac:dyDescent="0.3">
      <c r="A11" t="str">
        <f t="shared" si="0"/>
        <v>1Barnet</v>
      </c>
      <c r="B11">
        <v>1</v>
      </c>
      <c r="C11" t="s">
        <v>82</v>
      </c>
      <c r="D11" t="s">
        <v>709</v>
      </c>
      <c r="E11" t="s">
        <v>535</v>
      </c>
      <c r="F11" t="s">
        <v>509</v>
      </c>
      <c r="H11" s="94">
        <v>192424</v>
      </c>
      <c r="I11" s="126"/>
    </row>
    <row r="12" spans="1:9" x14ac:dyDescent="0.3">
      <c r="A12" t="str">
        <f t="shared" si="0"/>
        <v>2Barnet</v>
      </c>
      <c r="B12">
        <v>2</v>
      </c>
      <c r="C12" t="s">
        <v>82</v>
      </c>
      <c r="D12" t="s">
        <v>710</v>
      </c>
      <c r="E12" t="s">
        <v>534</v>
      </c>
      <c r="F12" t="s">
        <v>509</v>
      </c>
      <c r="H12" s="94">
        <v>40000</v>
      </c>
      <c r="I12" s="126"/>
    </row>
    <row r="13" spans="1:9" x14ac:dyDescent="0.3">
      <c r="A13" t="str">
        <f t="shared" si="0"/>
        <v>3Barnet</v>
      </c>
      <c r="B13">
        <v>3</v>
      </c>
      <c r="C13" t="s">
        <v>82</v>
      </c>
      <c r="D13" t="s">
        <v>711</v>
      </c>
      <c r="E13" t="s">
        <v>522</v>
      </c>
      <c r="H13" s="94">
        <v>20000</v>
      </c>
      <c r="I13" s="126"/>
    </row>
    <row r="14" spans="1:9" x14ac:dyDescent="0.3">
      <c r="A14" t="str">
        <f t="shared" si="0"/>
        <v>4Barnet</v>
      </c>
      <c r="B14">
        <v>4</v>
      </c>
      <c r="C14" t="s">
        <v>82</v>
      </c>
      <c r="D14" t="s">
        <v>712</v>
      </c>
      <c r="E14" t="s">
        <v>534</v>
      </c>
      <c r="F14" t="s">
        <v>538</v>
      </c>
      <c r="H14" s="94">
        <v>330000</v>
      </c>
      <c r="I14" s="126"/>
    </row>
    <row r="15" spans="1:9" x14ac:dyDescent="0.3">
      <c r="A15" t="str">
        <f t="shared" si="0"/>
        <v>5Barnet</v>
      </c>
      <c r="B15">
        <v>5</v>
      </c>
      <c r="C15" t="s">
        <v>82</v>
      </c>
      <c r="D15" t="s">
        <v>713</v>
      </c>
      <c r="E15" t="s">
        <v>535</v>
      </c>
      <c r="F15" t="s">
        <v>536</v>
      </c>
      <c r="H15" s="94">
        <v>51927</v>
      </c>
      <c r="I15" s="126"/>
    </row>
    <row r="16" spans="1:9" x14ac:dyDescent="0.3">
      <c r="A16" t="str">
        <f t="shared" si="0"/>
        <v>6Barnet</v>
      </c>
      <c r="B16">
        <v>6</v>
      </c>
      <c r="C16" t="s">
        <v>82</v>
      </c>
      <c r="D16" t="s">
        <v>714</v>
      </c>
      <c r="E16" t="s">
        <v>535</v>
      </c>
      <c r="F16" t="s">
        <v>536</v>
      </c>
      <c r="H16" s="94">
        <v>70000</v>
      </c>
      <c r="I16" s="126"/>
    </row>
    <row r="17" spans="1:9" x14ac:dyDescent="0.3">
      <c r="A17" t="str">
        <f t="shared" si="0"/>
        <v>7Barnet</v>
      </c>
      <c r="B17">
        <v>7</v>
      </c>
      <c r="C17" t="s">
        <v>82</v>
      </c>
      <c r="D17" t="s">
        <v>715</v>
      </c>
      <c r="E17" t="s">
        <v>522</v>
      </c>
      <c r="H17" s="94">
        <v>35000</v>
      </c>
      <c r="I17" s="126"/>
    </row>
    <row r="18" spans="1:9" x14ac:dyDescent="0.3">
      <c r="A18" t="str">
        <f t="shared" si="0"/>
        <v>8Barnet</v>
      </c>
      <c r="B18">
        <v>8</v>
      </c>
      <c r="C18" t="s">
        <v>82</v>
      </c>
      <c r="D18" t="s">
        <v>716</v>
      </c>
      <c r="E18" t="s">
        <v>522</v>
      </c>
      <c r="H18" s="94">
        <v>35000</v>
      </c>
      <c r="I18" s="126"/>
    </row>
    <row r="19" spans="1:9" x14ac:dyDescent="0.3">
      <c r="A19" t="str">
        <f t="shared" si="0"/>
        <v>9Barnet</v>
      </c>
      <c r="B19">
        <v>9</v>
      </c>
      <c r="C19" t="s">
        <v>82</v>
      </c>
      <c r="D19" t="s">
        <v>717</v>
      </c>
      <c r="E19" t="s">
        <v>523</v>
      </c>
      <c r="F19" t="s">
        <v>531</v>
      </c>
      <c r="H19" s="94">
        <v>677100</v>
      </c>
      <c r="I19" s="126"/>
    </row>
    <row r="20" spans="1:9" x14ac:dyDescent="0.3">
      <c r="A20" t="str">
        <f t="shared" si="0"/>
        <v>10Barnet</v>
      </c>
      <c r="B20">
        <v>10</v>
      </c>
      <c r="C20" t="s">
        <v>82</v>
      </c>
      <c r="D20" t="s">
        <v>718</v>
      </c>
      <c r="E20" t="s">
        <v>532</v>
      </c>
      <c r="F20" t="s">
        <v>533</v>
      </c>
      <c r="H20" s="94">
        <v>676800</v>
      </c>
      <c r="I20" s="126"/>
    </row>
    <row r="21" spans="1:9" x14ac:dyDescent="0.3">
      <c r="A21" t="str">
        <f t="shared" si="0"/>
        <v>11Barnet</v>
      </c>
      <c r="B21">
        <v>11</v>
      </c>
      <c r="C21" t="s">
        <v>82</v>
      </c>
      <c r="D21" t="s">
        <v>718</v>
      </c>
      <c r="E21" t="s">
        <v>532</v>
      </c>
      <c r="F21" t="s">
        <v>537</v>
      </c>
      <c r="H21" s="94">
        <v>150000</v>
      </c>
      <c r="I21" s="126"/>
    </row>
    <row r="22" spans="1:9" x14ac:dyDescent="0.3">
      <c r="A22" t="str">
        <f t="shared" si="0"/>
        <v>12Barnet</v>
      </c>
      <c r="B22">
        <v>12</v>
      </c>
      <c r="C22" t="s">
        <v>82</v>
      </c>
      <c r="D22" t="s">
        <v>719</v>
      </c>
      <c r="E22" t="s">
        <v>522</v>
      </c>
      <c r="H22" s="94">
        <v>20000</v>
      </c>
      <c r="I22" s="126"/>
    </row>
    <row r="23" spans="1:9" x14ac:dyDescent="0.3">
      <c r="A23" t="str">
        <f t="shared" si="0"/>
        <v>13Barnet</v>
      </c>
      <c r="B23">
        <v>13</v>
      </c>
      <c r="C23" t="s">
        <v>82</v>
      </c>
      <c r="D23" t="s">
        <v>720</v>
      </c>
      <c r="E23" t="s">
        <v>522</v>
      </c>
      <c r="H23" s="94">
        <v>70000</v>
      </c>
      <c r="I23" s="126"/>
    </row>
    <row r="24" spans="1:9" x14ac:dyDescent="0.3">
      <c r="A24" t="str">
        <f t="shared" si="0"/>
        <v>14Barnet</v>
      </c>
      <c r="B24">
        <v>14</v>
      </c>
      <c r="C24" t="s">
        <v>82</v>
      </c>
      <c r="D24" t="s">
        <v>721</v>
      </c>
      <c r="E24" t="s">
        <v>527</v>
      </c>
      <c r="F24" t="s">
        <v>539</v>
      </c>
      <c r="H24" s="94">
        <v>570990</v>
      </c>
      <c r="I24" s="126"/>
    </row>
    <row r="25" spans="1:9" x14ac:dyDescent="0.3">
      <c r="A25" t="str">
        <f t="shared" si="0"/>
        <v>1Barnsley</v>
      </c>
      <c r="B25">
        <v>1</v>
      </c>
      <c r="C25" t="s">
        <v>84</v>
      </c>
      <c r="D25" t="s">
        <v>722</v>
      </c>
      <c r="E25" t="s">
        <v>523</v>
      </c>
      <c r="F25" t="s">
        <v>541</v>
      </c>
      <c r="H25" s="94">
        <v>15000</v>
      </c>
      <c r="I25" s="126"/>
    </row>
    <row r="26" spans="1:9" x14ac:dyDescent="0.3">
      <c r="A26" t="str">
        <f t="shared" si="0"/>
        <v>2Barnsley</v>
      </c>
      <c r="B26">
        <v>2</v>
      </c>
      <c r="C26" t="s">
        <v>84</v>
      </c>
      <c r="D26" t="s">
        <v>723</v>
      </c>
      <c r="E26" t="s">
        <v>509</v>
      </c>
      <c r="H26" s="94">
        <v>30000</v>
      </c>
      <c r="I26" s="126"/>
    </row>
    <row r="27" spans="1:9" x14ac:dyDescent="0.3">
      <c r="A27" t="str">
        <f t="shared" si="0"/>
        <v>3Barnsley</v>
      </c>
      <c r="B27">
        <v>3</v>
      </c>
      <c r="C27" t="s">
        <v>84</v>
      </c>
      <c r="D27" t="s">
        <v>724</v>
      </c>
      <c r="E27" t="s">
        <v>521</v>
      </c>
      <c r="H27" s="94">
        <v>10000</v>
      </c>
      <c r="I27" s="126"/>
    </row>
    <row r="28" spans="1:9" x14ac:dyDescent="0.3">
      <c r="A28" t="str">
        <f t="shared" si="0"/>
        <v>4Barnsley</v>
      </c>
      <c r="B28">
        <v>4</v>
      </c>
      <c r="C28" t="s">
        <v>84</v>
      </c>
      <c r="D28" t="s">
        <v>725</v>
      </c>
      <c r="E28" t="s">
        <v>509</v>
      </c>
      <c r="H28" s="94">
        <v>850226</v>
      </c>
      <c r="I28" s="126"/>
    </row>
    <row r="29" spans="1:9" x14ac:dyDescent="0.3">
      <c r="A29" t="str">
        <f t="shared" si="0"/>
        <v>5Barnsley</v>
      </c>
      <c r="B29">
        <v>5</v>
      </c>
      <c r="C29" t="s">
        <v>84</v>
      </c>
      <c r="D29" t="s">
        <v>726</v>
      </c>
      <c r="E29" t="s">
        <v>509</v>
      </c>
      <c r="H29" s="94">
        <v>38940</v>
      </c>
      <c r="I29" s="126"/>
    </row>
    <row r="30" spans="1:9" x14ac:dyDescent="0.3">
      <c r="A30" t="str">
        <f t="shared" si="0"/>
        <v>6Barnsley</v>
      </c>
      <c r="B30">
        <v>6</v>
      </c>
      <c r="C30" t="s">
        <v>84</v>
      </c>
      <c r="D30" t="s">
        <v>727</v>
      </c>
      <c r="E30" t="s">
        <v>543</v>
      </c>
      <c r="H30" s="94">
        <v>211235</v>
      </c>
      <c r="I30" s="126"/>
    </row>
    <row r="31" spans="1:9" x14ac:dyDescent="0.3">
      <c r="A31" t="str">
        <f t="shared" si="0"/>
        <v>7Barnsley</v>
      </c>
      <c r="B31">
        <v>7</v>
      </c>
      <c r="C31" t="s">
        <v>84</v>
      </c>
      <c r="D31" t="s">
        <v>728</v>
      </c>
      <c r="E31" t="s">
        <v>534</v>
      </c>
      <c r="F31" t="s">
        <v>540</v>
      </c>
      <c r="H31" s="94">
        <v>10000</v>
      </c>
      <c r="I31" s="126"/>
    </row>
    <row r="32" spans="1:9" x14ac:dyDescent="0.3">
      <c r="A32" t="str">
        <f t="shared" si="0"/>
        <v>8Barnsley</v>
      </c>
      <c r="B32">
        <v>8</v>
      </c>
      <c r="C32" t="s">
        <v>84</v>
      </c>
      <c r="D32" t="s">
        <v>729</v>
      </c>
      <c r="E32" t="s">
        <v>543</v>
      </c>
      <c r="F32" t="s">
        <v>544</v>
      </c>
      <c r="H32" s="94">
        <v>100000</v>
      </c>
      <c r="I32" s="126"/>
    </row>
    <row r="33" spans="1:9" x14ac:dyDescent="0.3">
      <c r="A33" t="str">
        <f t="shared" si="0"/>
        <v>9Barnsley</v>
      </c>
      <c r="B33">
        <v>9</v>
      </c>
      <c r="C33" t="s">
        <v>84</v>
      </c>
      <c r="D33" t="s">
        <v>730</v>
      </c>
      <c r="E33" t="s">
        <v>509</v>
      </c>
      <c r="H33" s="94">
        <v>75000</v>
      </c>
      <c r="I33" s="126"/>
    </row>
    <row r="34" spans="1:9" x14ac:dyDescent="0.3">
      <c r="A34" t="str">
        <f t="shared" si="0"/>
        <v>10Barnsley</v>
      </c>
      <c r="B34">
        <v>10</v>
      </c>
      <c r="C34" t="s">
        <v>84</v>
      </c>
      <c r="D34" t="s">
        <v>731</v>
      </c>
      <c r="E34" t="s">
        <v>509</v>
      </c>
      <c r="H34" s="94">
        <v>258538</v>
      </c>
      <c r="I34" s="126"/>
    </row>
    <row r="35" spans="1:9" x14ac:dyDescent="0.3">
      <c r="A35" t="str">
        <f t="shared" si="0"/>
        <v>11Barnsley</v>
      </c>
      <c r="B35">
        <v>11</v>
      </c>
      <c r="C35" t="s">
        <v>84</v>
      </c>
      <c r="D35" t="s">
        <v>732</v>
      </c>
      <c r="E35" t="s">
        <v>509</v>
      </c>
      <c r="H35" s="94">
        <v>35000</v>
      </c>
      <c r="I35" s="126"/>
    </row>
    <row r="36" spans="1:9" x14ac:dyDescent="0.3">
      <c r="A36" t="str">
        <f t="shared" si="0"/>
        <v>12Barnsley</v>
      </c>
      <c r="B36">
        <v>12</v>
      </c>
      <c r="C36" t="s">
        <v>84</v>
      </c>
      <c r="D36" t="s">
        <v>733</v>
      </c>
      <c r="E36" t="s">
        <v>532</v>
      </c>
      <c r="F36" t="s">
        <v>533</v>
      </c>
      <c r="H36" s="94">
        <v>10000</v>
      </c>
      <c r="I36" s="126"/>
    </row>
    <row r="37" spans="1:9" x14ac:dyDescent="0.3">
      <c r="A37" t="str">
        <f t="shared" si="0"/>
        <v>13Barnsley</v>
      </c>
      <c r="B37">
        <v>13</v>
      </c>
      <c r="C37" t="s">
        <v>84</v>
      </c>
      <c r="D37" t="s">
        <v>734</v>
      </c>
      <c r="E37" t="s">
        <v>509</v>
      </c>
      <c r="H37" s="94">
        <v>10000</v>
      </c>
      <c r="I37" s="126"/>
    </row>
    <row r="38" spans="1:9" x14ac:dyDescent="0.3">
      <c r="A38" t="str">
        <f t="shared" si="0"/>
        <v>14Barnsley</v>
      </c>
      <c r="B38">
        <v>14</v>
      </c>
      <c r="C38" t="s">
        <v>84</v>
      </c>
      <c r="D38" t="s">
        <v>735</v>
      </c>
      <c r="E38" t="s">
        <v>529</v>
      </c>
      <c r="F38" t="s">
        <v>542</v>
      </c>
      <c r="H38" s="94">
        <v>50000</v>
      </c>
      <c r="I38" s="126"/>
    </row>
    <row r="39" spans="1:9" x14ac:dyDescent="0.3">
      <c r="A39" t="str">
        <f t="shared" si="0"/>
        <v>15Barnsley</v>
      </c>
      <c r="B39">
        <v>15</v>
      </c>
      <c r="C39" t="s">
        <v>84</v>
      </c>
      <c r="D39" t="s">
        <v>736</v>
      </c>
      <c r="E39" t="s">
        <v>509</v>
      </c>
      <c r="H39" s="94">
        <v>50000</v>
      </c>
      <c r="I39" s="126"/>
    </row>
    <row r="40" spans="1:9" x14ac:dyDescent="0.3">
      <c r="A40" t="str">
        <f t="shared" si="0"/>
        <v>16Barnsley</v>
      </c>
      <c r="B40">
        <v>16</v>
      </c>
      <c r="C40" t="s">
        <v>84</v>
      </c>
      <c r="D40" t="s">
        <v>737</v>
      </c>
      <c r="E40" t="s">
        <v>532</v>
      </c>
      <c r="F40" t="s">
        <v>545</v>
      </c>
      <c r="H40" s="94">
        <v>150000</v>
      </c>
      <c r="I40" s="126"/>
    </row>
    <row r="41" spans="1:9" x14ac:dyDescent="0.3">
      <c r="A41" t="str">
        <f t="shared" si="0"/>
        <v>17Barnsley</v>
      </c>
      <c r="B41">
        <v>17</v>
      </c>
      <c r="C41" t="s">
        <v>84</v>
      </c>
      <c r="D41" t="s">
        <v>738</v>
      </c>
      <c r="E41" t="s">
        <v>532</v>
      </c>
      <c r="F41" t="s">
        <v>537</v>
      </c>
      <c r="H41" s="94">
        <v>180000</v>
      </c>
      <c r="I41" s="126"/>
    </row>
    <row r="42" spans="1:9" x14ac:dyDescent="0.3">
      <c r="A42" t="str">
        <f t="shared" si="0"/>
        <v>18Barnsley</v>
      </c>
      <c r="B42">
        <v>18</v>
      </c>
      <c r="C42" t="s">
        <v>84</v>
      </c>
      <c r="D42" t="s">
        <v>739</v>
      </c>
      <c r="E42" t="s">
        <v>543</v>
      </c>
      <c r="F42" t="s">
        <v>528</v>
      </c>
      <c r="H42" s="94">
        <v>428463</v>
      </c>
      <c r="I42" s="126"/>
    </row>
    <row r="43" spans="1:9" x14ac:dyDescent="0.3">
      <c r="A43" t="str">
        <f t="shared" si="0"/>
        <v>19Barnsley</v>
      </c>
      <c r="B43">
        <v>19</v>
      </c>
      <c r="C43" t="s">
        <v>84</v>
      </c>
      <c r="D43" t="s">
        <v>740</v>
      </c>
      <c r="E43" t="s">
        <v>509</v>
      </c>
      <c r="H43" s="94">
        <v>20000</v>
      </c>
      <c r="I43" s="126"/>
    </row>
    <row r="44" spans="1:9" x14ac:dyDescent="0.3">
      <c r="A44" t="str">
        <f t="shared" si="0"/>
        <v>20Barnsley</v>
      </c>
      <c r="B44">
        <v>20</v>
      </c>
      <c r="C44" t="s">
        <v>84</v>
      </c>
      <c r="D44" t="s">
        <v>741</v>
      </c>
      <c r="E44" t="s">
        <v>529</v>
      </c>
      <c r="F44" t="s">
        <v>542</v>
      </c>
      <c r="H44" s="94">
        <v>20000</v>
      </c>
      <c r="I44" s="126"/>
    </row>
    <row r="45" spans="1:9" x14ac:dyDescent="0.3">
      <c r="A45" t="str">
        <f t="shared" si="0"/>
        <v>1Bath and North East Somerset</v>
      </c>
      <c r="B45">
        <v>1</v>
      </c>
      <c r="C45" t="s">
        <v>86</v>
      </c>
      <c r="D45" t="s">
        <v>742</v>
      </c>
      <c r="E45" t="s">
        <v>529</v>
      </c>
      <c r="F45" t="s">
        <v>530</v>
      </c>
      <c r="H45" s="94">
        <v>422082</v>
      </c>
      <c r="I45" s="126"/>
    </row>
    <row r="46" spans="1:9" x14ac:dyDescent="0.3">
      <c r="A46" t="str">
        <f t="shared" si="0"/>
        <v>2Bath and North East Somerset</v>
      </c>
      <c r="B46">
        <v>2</v>
      </c>
      <c r="C46" t="s">
        <v>86</v>
      </c>
      <c r="D46" t="s">
        <v>743</v>
      </c>
      <c r="E46" t="s">
        <v>535</v>
      </c>
      <c r="F46" t="s">
        <v>536</v>
      </c>
      <c r="H46" s="94">
        <v>160000</v>
      </c>
      <c r="I46" s="126"/>
    </row>
    <row r="47" spans="1:9" x14ac:dyDescent="0.3">
      <c r="A47" t="str">
        <f t="shared" si="0"/>
        <v>3Bath and North East Somerset</v>
      </c>
      <c r="B47">
        <v>3</v>
      </c>
      <c r="C47" t="s">
        <v>86</v>
      </c>
      <c r="D47" t="s">
        <v>744</v>
      </c>
      <c r="E47" t="s">
        <v>529</v>
      </c>
      <c r="F47" t="s">
        <v>542</v>
      </c>
      <c r="H47" s="94">
        <v>300000</v>
      </c>
      <c r="I47" s="126"/>
    </row>
    <row r="48" spans="1:9" x14ac:dyDescent="0.3">
      <c r="A48" t="str">
        <f t="shared" si="0"/>
        <v>4Bath and North East Somerset</v>
      </c>
      <c r="B48">
        <v>4</v>
      </c>
      <c r="C48" t="s">
        <v>86</v>
      </c>
      <c r="D48" t="s">
        <v>745</v>
      </c>
      <c r="E48" t="s">
        <v>535</v>
      </c>
      <c r="F48" t="s">
        <v>536</v>
      </c>
      <c r="H48" s="94">
        <v>772114</v>
      </c>
      <c r="I48" s="126"/>
    </row>
    <row r="49" spans="1:9" x14ac:dyDescent="0.3">
      <c r="A49" t="str">
        <f t="shared" si="0"/>
        <v>5Bath and North East Somerset</v>
      </c>
      <c r="B49">
        <v>5</v>
      </c>
      <c r="C49" t="s">
        <v>86</v>
      </c>
      <c r="D49" t="s">
        <v>746</v>
      </c>
      <c r="E49" t="s">
        <v>509</v>
      </c>
      <c r="F49" t="s">
        <v>546</v>
      </c>
      <c r="H49" s="94">
        <v>139000</v>
      </c>
      <c r="I49" s="126"/>
    </row>
    <row r="50" spans="1:9" x14ac:dyDescent="0.3">
      <c r="A50" t="str">
        <f t="shared" si="0"/>
        <v>6Bath and North East Somerset</v>
      </c>
      <c r="B50">
        <v>6</v>
      </c>
      <c r="C50" t="s">
        <v>86</v>
      </c>
      <c r="D50" t="s">
        <v>747</v>
      </c>
      <c r="E50" t="s">
        <v>535</v>
      </c>
      <c r="F50" t="s">
        <v>536</v>
      </c>
      <c r="H50" s="94">
        <v>40000</v>
      </c>
      <c r="I50" s="126"/>
    </row>
    <row r="51" spans="1:9" x14ac:dyDescent="0.3">
      <c r="A51" t="str">
        <f t="shared" si="0"/>
        <v>7Bath and North East Somerset</v>
      </c>
      <c r="B51">
        <v>7</v>
      </c>
      <c r="C51" t="s">
        <v>86</v>
      </c>
      <c r="D51" t="s">
        <v>748</v>
      </c>
      <c r="E51" t="s">
        <v>522</v>
      </c>
      <c r="F51" t="s">
        <v>546</v>
      </c>
      <c r="H51" s="94">
        <v>6080</v>
      </c>
      <c r="I51" s="126"/>
    </row>
    <row r="52" spans="1:9" x14ac:dyDescent="0.3">
      <c r="A52" t="str">
        <f t="shared" si="0"/>
        <v>8Bath and North East Somerset</v>
      </c>
      <c r="B52">
        <v>8</v>
      </c>
      <c r="C52" t="s">
        <v>86</v>
      </c>
      <c r="D52" t="s">
        <v>749</v>
      </c>
      <c r="E52" t="s">
        <v>534</v>
      </c>
      <c r="F52" t="s">
        <v>538</v>
      </c>
      <c r="H52" s="94">
        <v>190000</v>
      </c>
      <c r="I52" s="126"/>
    </row>
    <row r="53" spans="1:9" x14ac:dyDescent="0.3">
      <c r="A53" t="str">
        <f t="shared" si="0"/>
        <v>9Bath and North East Somerset</v>
      </c>
      <c r="B53">
        <v>9</v>
      </c>
      <c r="C53" t="s">
        <v>86</v>
      </c>
      <c r="D53" t="s">
        <v>750</v>
      </c>
      <c r="E53" t="s">
        <v>509</v>
      </c>
      <c r="F53" t="s">
        <v>546</v>
      </c>
      <c r="H53" s="94">
        <v>105000</v>
      </c>
      <c r="I53" s="126"/>
    </row>
    <row r="54" spans="1:9" x14ac:dyDescent="0.3">
      <c r="A54" t="str">
        <f t="shared" si="0"/>
        <v>1Bedford</v>
      </c>
      <c r="B54">
        <v>1</v>
      </c>
      <c r="C54" t="s">
        <v>88</v>
      </c>
      <c r="D54" t="s">
        <v>751</v>
      </c>
      <c r="E54" t="s">
        <v>543</v>
      </c>
      <c r="F54" t="s">
        <v>544</v>
      </c>
      <c r="H54" s="94">
        <v>68212</v>
      </c>
      <c r="I54" s="126"/>
    </row>
    <row r="55" spans="1:9" x14ac:dyDescent="0.3">
      <c r="A55" t="str">
        <f t="shared" si="0"/>
        <v>2Bedford</v>
      </c>
      <c r="B55">
        <v>2</v>
      </c>
      <c r="C55" t="s">
        <v>88</v>
      </c>
      <c r="D55" t="s">
        <v>752</v>
      </c>
      <c r="E55" t="s">
        <v>524</v>
      </c>
      <c r="F55" t="s">
        <v>525</v>
      </c>
      <c r="H55" s="94">
        <v>46500</v>
      </c>
      <c r="I55" s="126"/>
    </row>
    <row r="56" spans="1:9" x14ac:dyDescent="0.3">
      <c r="A56" t="str">
        <f t="shared" si="0"/>
        <v>3Bedford</v>
      </c>
      <c r="B56">
        <v>3</v>
      </c>
      <c r="C56" t="s">
        <v>88</v>
      </c>
      <c r="D56" t="s">
        <v>753</v>
      </c>
      <c r="E56" t="s">
        <v>535</v>
      </c>
      <c r="F56" t="s">
        <v>536</v>
      </c>
      <c r="H56" s="94">
        <v>51000</v>
      </c>
      <c r="I56" s="126"/>
    </row>
    <row r="57" spans="1:9" x14ac:dyDescent="0.3">
      <c r="A57" t="str">
        <f t="shared" si="0"/>
        <v>4Bedford</v>
      </c>
      <c r="B57">
        <v>4</v>
      </c>
      <c r="C57" t="s">
        <v>88</v>
      </c>
      <c r="D57" t="s">
        <v>754</v>
      </c>
      <c r="E57" t="s">
        <v>522</v>
      </c>
      <c r="H57" s="94">
        <v>39445</v>
      </c>
      <c r="I57" s="126"/>
    </row>
    <row r="58" spans="1:9" x14ac:dyDescent="0.3">
      <c r="A58" t="str">
        <f t="shared" si="0"/>
        <v>5Bedford</v>
      </c>
      <c r="B58">
        <v>5</v>
      </c>
      <c r="C58" t="s">
        <v>88</v>
      </c>
      <c r="D58" t="s">
        <v>755</v>
      </c>
      <c r="E58" t="s">
        <v>529</v>
      </c>
      <c r="F58" t="s">
        <v>542</v>
      </c>
      <c r="H58" s="94">
        <v>250202</v>
      </c>
      <c r="I58" s="126"/>
    </row>
    <row r="59" spans="1:9" x14ac:dyDescent="0.3">
      <c r="A59" t="str">
        <f t="shared" si="0"/>
        <v>6Bedford</v>
      </c>
      <c r="B59">
        <v>6</v>
      </c>
      <c r="C59" t="s">
        <v>88</v>
      </c>
      <c r="D59" t="s">
        <v>756</v>
      </c>
      <c r="E59" t="s">
        <v>529</v>
      </c>
      <c r="F59" t="s">
        <v>542</v>
      </c>
      <c r="H59" s="94">
        <v>160000</v>
      </c>
      <c r="I59" s="126"/>
    </row>
    <row r="60" spans="1:9" x14ac:dyDescent="0.3">
      <c r="A60" t="str">
        <f t="shared" si="0"/>
        <v>7Bedford</v>
      </c>
      <c r="B60">
        <v>7</v>
      </c>
      <c r="C60" t="s">
        <v>88</v>
      </c>
      <c r="D60" t="s">
        <v>757</v>
      </c>
      <c r="E60" t="s">
        <v>535</v>
      </c>
      <c r="F60" t="s">
        <v>536</v>
      </c>
      <c r="H60" s="94">
        <v>45720</v>
      </c>
      <c r="I60" s="126"/>
    </row>
    <row r="61" spans="1:9" x14ac:dyDescent="0.3">
      <c r="A61" t="str">
        <f t="shared" si="0"/>
        <v>8Bedford</v>
      </c>
      <c r="B61">
        <v>8</v>
      </c>
      <c r="C61" t="s">
        <v>88</v>
      </c>
      <c r="D61" t="s">
        <v>758</v>
      </c>
      <c r="E61" t="s">
        <v>532</v>
      </c>
      <c r="F61" t="s">
        <v>533</v>
      </c>
      <c r="H61" s="94">
        <v>50500</v>
      </c>
      <c r="I61" s="126"/>
    </row>
    <row r="62" spans="1:9" x14ac:dyDescent="0.3">
      <c r="A62" t="str">
        <f t="shared" si="0"/>
        <v>9Bedford</v>
      </c>
      <c r="B62">
        <v>9</v>
      </c>
      <c r="C62" t="s">
        <v>88</v>
      </c>
      <c r="D62" t="s">
        <v>759</v>
      </c>
      <c r="E62" t="s">
        <v>522</v>
      </c>
      <c r="H62" s="94">
        <v>8572</v>
      </c>
      <c r="I62" s="126"/>
    </row>
    <row r="63" spans="1:9" x14ac:dyDescent="0.3">
      <c r="A63" t="str">
        <f t="shared" si="0"/>
        <v>10Bedford</v>
      </c>
      <c r="B63">
        <v>10</v>
      </c>
      <c r="C63" t="s">
        <v>88</v>
      </c>
      <c r="D63" t="s">
        <v>760</v>
      </c>
      <c r="E63" t="s">
        <v>548</v>
      </c>
      <c r="H63" s="94">
        <v>92270</v>
      </c>
      <c r="I63" s="126"/>
    </row>
    <row r="64" spans="1:9" x14ac:dyDescent="0.3">
      <c r="A64" t="str">
        <f t="shared" si="0"/>
        <v>11Bedford</v>
      </c>
      <c r="B64">
        <v>11</v>
      </c>
      <c r="C64" t="s">
        <v>88</v>
      </c>
      <c r="D64" t="s">
        <v>761</v>
      </c>
      <c r="E64" t="s">
        <v>523</v>
      </c>
      <c r="F64" t="s">
        <v>531</v>
      </c>
      <c r="H64" s="94">
        <v>70000</v>
      </c>
      <c r="I64" s="126"/>
    </row>
    <row r="65" spans="1:9" x14ac:dyDescent="0.3">
      <c r="A65" t="str">
        <f t="shared" si="0"/>
        <v>12Bedford</v>
      </c>
      <c r="B65">
        <v>12</v>
      </c>
      <c r="C65" t="s">
        <v>88</v>
      </c>
      <c r="D65" t="s">
        <v>762</v>
      </c>
      <c r="E65" t="s">
        <v>527</v>
      </c>
      <c r="F65" t="s">
        <v>528</v>
      </c>
      <c r="H65" s="94">
        <v>14800</v>
      </c>
      <c r="I65" s="126"/>
    </row>
    <row r="66" spans="1:9" x14ac:dyDescent="0.3">
      <c r="A66" t="str">
        <f t="shared" ref="A66:A129" si="1">B66&amp;C66</f>
        <v>13Bedford</v>
      </c>
      <c r="B66">
        <v>13</v>
      </c>
      <c r="C66" t="s">
        <v>88</v>
      </c>
      <c r="D66" t="s">
        <v>763</v>
      </c>
      <c r="E66" t="s">
        <v>548</v>
      </c>
      <c r="H66" s="94">
        <v>23512</v>
      </c>
      <c r="I66" s="126"/>
    </row>
    <row r="67" spans="1:9" x14ac:dyDescent="0.3">
      <c r="A67" t="str">
        <f t="shared" si="1"/>
        <v>14Bedford</v>
      </c>
      <c r="B67">
        <v>14</v>
      </c>
      <c r="C67" t="s">
        <v>88</v>
      </c>
      <c r="D67" t="s">
        <v>764</v>
      </c>
      <c r="E67" t="s">
        <v>535</v>
      </c>
      <c r="F67" t="s">
        <v>536</v>
      </c>
      <c r="H67" s="94">
        <v>366427</v>
      </c>
      <c r="I67" s="126"/>
    </row>
    <row r="68" spans="1:9" x14ac:dyDescent="0.3">
      <c r="A68" t="str">
        <f t="shared" si="1"/>
        <v>15Bedford</v>
      </c>
      <c r="B68">
        <v>15</v>
      </c>
      <c r="C68" t="s">
        <v>88</v>
      </c>
      <c r="D68" t="s">
        <v>765</v>
      </c>
      <c r="E68" t="s">
        <v>527</v>
      </c>
      <c r="F68" t="s">
        <v>539</v>
      </c>
      <c r="H68" s="94">
        <v>53389</v>
      </c>
      <c r="I68" s="126"/>
    </row>
    <row r="69" spans="1:9" x14ac:dyDescent="0.3">
      <c r="A69" t="str">
        <f t="shared" si="1"/>
        <v>16Bedford</v>
      </c>
      <c r="B69">
        <v>16</v>
      </c>
      <c r="C69" t="s">
        <v>88</v>
      </c>
      <c r="D69" t="s">
        <v>766</v>
      </c>
      <c r="E69" t="s">
        <v>524</v>
      </c>
      <c r="F69" t="s">
        <v>547</v>
      </c>
      <c r="H69" s="94">
        <v>8222</v>
      </c>
      <c r="I69" s="126"/>
    </row>
    <row r="70" spans="1:9" x14ac:dyDescent="0.3">
      <c r="A70" t="str">
        <f t="shared" si="1"/>
        <v>17Bedford</v>
      </c>
      <c r="B70">
        <v>17</v>
      </c>
      <c r="C70" t="s">
        <v>88</v>
      </c>
      <c r="D70" t="s">
        <v>767</v>
      </c>
      <c r="E70" t="s">
        <v>535</v>
      </c>
      <c r="F70" t="s">
        <v>536</v>
      </c>
      <c r="H70" s="94">
        <v>70601</v>
      </c>
      <c r="I70" s="126"/>
    </row>
    <row r="71" spans="1:9" x14ac:dyDescent="0.3">
      <c r="A71" t="str">
        <f t="shared" si="1"/>
        <v>1Bexley</v>
      </c>
      <c r="B71">
        <v>1</v>
      </c>
      <c r="C71" t="s">
        <v>90</v>
      </c>
      <c r="D71" t="s">
        <v>768</v>
      </c>
      <c r="E71" t="s">
        <v>509</v>
      </c>
      <c r="H71" s="94">
        <v>23000</v>
      </c>
      <c r="I71" s="126"/>
    </row>
    <row r="72" spans="1:9" x14ac:dyDescent="0.3">
      <c r="A72" t="str">
        <f t="shared" si="1"/>
        <v>2Bexley</v>
      </c>
      <c r="B72">
        <v>2</v>
      </c>
      <c r="C72" t="s">
        <v>90</v>
      </c>
      <c r="D72" t="s">
        <v>769</v>
      </c>
      <c r="E72" t="s">
        <v>532</v>
      </c>
      <c r="F72" t="s">
        <v>533</v>
      </c>
      <c r="H72" s="94">
        <v>204500</v>
      </c>
      <c r="I72" s="126"/>
    </row>
    <row r="73" spans="1:9" x14ac:dyDescent="0.3">
      <c r="A73" t="str">
        <f t="shared" si="1"/>
        <v>3Bexley</v>
      </c>
      <c r="B73">
        <v>3</v>
      </c>
      <c r="C73" t="s">
        <v>90</v>
      </c>
      <c r="D73" t="s">
        <v>770</v>
      </c>
      <c r="E73" t="s">
        <v>529</v>
      </c>
      <c r="F73" t="s">
        <v>542</v>
      </c>
      <c r="H73" s="94">
        <v>340892</v>
      </c>
      <c r="I73" s="126"/>
    </row>
    <row r="74" spans="1:9" x14ac:dyDescent="0.3">
      <c r="A74" t="str">
        <f t="shared" si="1"/>
        <v>4Bexley</v>
      </c>
      <c r="B74">
        <v>4</v>
      </c>
      <c r="C74" t="s">
        <v>90</v>
      </c>
      <c r="D74" t="s">
        <v>771</v>
      </c>
      <c r="E74" t="s">
        <v>522</v>
      </c>
      <c r="H74" s="94">
        <v>40000</v>
      </c>
      <c r="I74" s="126"/>
    </row>
    <row r="75" spans="1:9" x14ac:dyDescent="0.3">
      <c r="A75" t="str">
        <f t="shared" si="1"/>
        <v>5Bexley</v>
      </c>
      <c r="B75">
        <v>5</v>
      </c>
      <c r="C75" t="s">
        <v>90</v>
      </c>
      <c r="D75" t="s">
        <v>772</v>
      </c>
      <c r="E75" t="s">
        <v>529</v>
      </c>
      <c r="F75" t="s">
        <v>542</v>
      </c>
      <c r="H75" s="94">
        <v>421808</v>
      </c>
      <c r="I75" s="126"/>
    </row>
    <row r="76" spans="1:9" x14ac:dyDescent="0.3">
      <c r="A76" t="str">
        <f t="shared" si="1"/>
        <v>6Bexley</v>
      </c>
      <c r="B76">
        <v>6</v>
      </c>
      <c r="C76" t="s">
        <v>90</v>
      </c>
      <c r="D76" t="s">
        <v>773</v>
      </c>
      <c r="E76" t="s">
        <v>524</v>
      </c>
      <c r="F76" t="s">
        <v>525</v>
      </c>
      <c r="H76" s="94">
        <v>60000</v>
      </c>
      <c r="I76" s="126"/>
    </row>
    <row r="77" spans="1:9" x14ac:dyDescent="0.3">
      <c r="A77" t="str">
        <f t="shared" si="1"/>
        <v>7Bexley</v>
      </c>
      <c r="B77">
        <v>7</v>
      </c>
      <c r="C77" t="s">
        <v>90</v>
      </c>
      <c r="D77" t="s">
        <v>774</v>
      </c>
      <c r="E77" t="s">
        <v>524</v>
      </c>
      <c r="F77" t="s">
        <v>525</v>
      </c>
      <c r="H77" s="94">
        <v>202250</v>
      </c>
      <c r="I77" s="126"/>
    </row>
    <row r="78" spans="1:9" x14ac:dyDescent="0.3">
      <c r="A78" t="str">
        <f t="shared" si="1"/>
        <v>8Bexley</v>
      </c>
      <c r="B78">
        <v>8</v>
      </c>
      <c r="C78" t="s">
        <v>90</v>
      </c>
      <c r="D78" t="s">
        <v>775</v>
      </c>
      <c r="E78" t="s">
        <v>524</v>
      </c>
      <c r="F78" t="s">
        <v>525</v>
      </c>
      <c r="H78" s="94">
        <v>422754</v>
      </c>
      <c r="I78" s="126"/>
    </row>
    <row r="79" spans="1:9" x14ac:dyDescent="0.3">
      <c r="A79" t="str">
        <f t="shared" si="1"/>
        <v>1Birmingham</v>
      </c>
      <c r="B79">
        <v>1</v>
      </c>
      <c r="C79" t="s">
        <v>92</v>
      </c>
      <c r="D79" t="s">
        <v>776</v>
      </c>
      <c r="E79" t="s">
        <v>527</v>
      </c>
      <c r="F79" t="s">
        <v>539</v>
      </c>
      <c r="H79" s="94">
        <v>250000</v>
      </c>
      <c r="I79" s="126"/>
    </row>
    <row r="80" spans="1:9" x14ac:dyDescent="0.3">
      <c r="A80" t="str">
        <f t="shared" si="1"/>
        <v>2Birmingham</v>
      </c>
      <c r="B80">
        <v>2</v>
      </c>
      <c r="C80" t="s">
        <v>92</v>
      </c>
      <c r="D80" t="s">
        <v>776</v>
      </c>
      <c r="E80" t="s">
        <v>543</v>
      </c>
      <c r="F80" t="s">
        <v>544</v>
      </c>
      <c r="H80" s="94">
        <v>500000</v>
      </c>
      <c r="I80" s="126"/>
    </row>
    <row r="81" spans="1:9" x14ac:dyDescent="0.3">
      <c r="A81" t="str">
        <f t="shared" si="1"/>
        <v>3Birmingham</v>
      </c>
      <c r="B81">
        <v>3</v>
      </c>
      <c r="C81" t="s">
        <v>92</v>
      </c>
      <c r="D81" t="s">
        <v>777</v>
      </c>
      <c r="E81" t="s">
        <v>535</v>
      </c>
      <c r="F81" t="s">
        <v>509</v>
      </c>
      <c r="H81" s="94">
        <v>300000</v>
      </c>
      <c r="I81" s="126"/>
    </row>
    <row r="82" spans="1:9" x14ac:dyDescent="0.3">
      <c r="A82" t="str">
        <f t="shared" si="1"/>
        <v>4Birmingham</v>
      </c>
      <c r="B82">
        <v>4</v>
      </c>
      <c r="C82" t="s">
        <v>92</v>
      </c>
      <c r="D82" t="s">
        <v>778</v>
      </c>
      <c r="E82" t="s">
        <v>527</v>
      </c>
      <c r="F82" t="s">
        <v>528</v>
      </c>
      <c r="H82" s="94">
        <v>6040193</v>
      </c>
      <c r="I82" s="126"/>
    </row>
    <row r="83" spans="1:9" x14ac:dyDescent="0.3">
      <c r="A83" t="str">
        <f t="shared" si="1"/>
        <v>5Birmingham</v>
      </c>
      <c r="B83">
        <v>5</v>
      </c>
      <c r="C83" t="s">
        <v>92</v>
      </c>
      <c r="D83" t="s">
        <v>549</v>
      </c>
      <c r="E83" t="s">
        <v>549</v>
      </c>
      <c r="H83" s="94">
        <v>100000</v>
      </c>
      <c r="I83" s="126"/>
    </row>
    <row r="84" spans="1:9" x14ac:dyDescent="0.3">
      <c r="A84" t="str">
        <f t="shared" si="1"/>
        <v>6Birmingham</v>
      </c>
      <c r="B84">
        <v>6</v>
      </c>
      <c r="C84" t="s">
        <v>92</v>
      </c>
      <c r="D84" t="s">
        <v>779</v>
      </c>
      <c r="E84" t="s">
        <v>509</v>
      </c>
      <c r="H84" s="94">
        <v>300000</v>
      </c>
      <c r="I84" s="126"/>
    </row>
    <row r="85" spans="1:9" x14ac:dyDescent="0.3">
      <c r="A85" t="str">
        <f t="shared" si="1"/>
        <v>7Birmingham</v>
      </c>
      <c r="B85">
        <v>7</v>
      </c>
      <c r="C85" t="s">
        <v>92</v>
      </c>
      <c r="D85" t="s">
        <v>780</v>
      </c>
      <c r="E85" t="s">
        <v>535</v>
      </c>
      <c r="F85" t="s">
        <v>536</v>
      </c>
      <c r="H85" s="94">
        <v>200000</v>
      </c>
      <c r="I85" s="126"/>
    </row>
    <row r="86" spans="1:9" x14ac:dyDescent="0.3">
      <c r="A86" t="str">
        <f t="shared" si="1"/>
        <v>8Birmingham</v>
      </c>
      <c r="B86">
        <v>8</v>
      </c>
      <c r="C86" t="s">
        <v>92</v>
      </c>
      <c r="D86" t="s">
        <v>780</v>
      </c>
      <c r="E86" t="s">
        <v>509</v>
      </c>
      <c r="H86" s="94">
        <v>300000</v>
      </c>
      <c r="I86" s="126"/>
    </row>
    <row r="87" spans="1:9" x14ac:dyDescent="0.3">
      <c r="A87" t="str">
        <f t="shared" si="1"/>
        <v>9Birmingham</v>
      </c>
      <c r="B87">
        <v>9</v>
      </c>
      <c r="C87" t="s">
        <v>92</v>
      </c>
      <c r="D87" t="s">
        <v>781</v>
      </c>
      <c r="E87" t="s">
        <v>529</v>
      </c>
      <c r="F87" t="s">
        <v>542</v>
      </c>
      <c r="H87" s="94">
        <v>420000</v>
      </c>
      <c r="I87" s="126"/>
    </row>
    <row r="88" spans="1:9" x14ac:dyDescent="0.3">
      <c r="A88" t="str">
        <f t="shared" si="1"/>
        <v>10Birmingham</v>
      </c>
      <c r="B88">
        <v>10</v>
      </c>
      <c r="C88" t="s">
        <v>92</v>
      </c>
      <c r="D88" t="s">
        <v>782</v>
      </c>
      <c r="E88" t="s">
        <v>529</v>
      </c>
      <c r="F88" t="s">
        <v>542</v>
      </c>
      <c r="H88" s="94">
        <v>500000</v>
      </c>
      <c r="I88" s="126"/>
    </row>
    <row r="89" spans="1:9" x14ac:dyDescent="0.3">
      <c r="A89" t="str">
        <f t="shared" si="1"/>
        <v>1Blackburn with Darwen</v>
      </c>
      <c r="B89">
        <v>1</v>
      </c>
      <c r="C89" t="s">
        <v>94</v>
      </c>
      <c r="D89" t="s">
        <v>783</v>
      </c>
      <c r="E89" t="s">
        <v>509</v>
      </c>
      <c r="H89" s="94">
        <v>28000</v>
      </c>
      <c r="I89" s="126"/>
    </row>
    <row r="90" spans="1:9" x14ac:dyDescent="0.3">
      <c r="A90" t="str">
        <f t="shared" si="1"/>
        <v>2Blackburn with Darwen</v>
      </c>
      <c r="B90">
        <v>2</v>
      </c>
      <c r="C90" t="s">
        <v>94</v>
      </c>
      <c r="D90" t="s">
        <v>521</v>
      </c>
      <c r="E90" t="s">
        <v>523</v>
      </c>
      <c r="F90" t="s">
        <v>541</v>
      </c>
      <c r="H90" s="94">
        <v>30000</v>
      </c>
      <c r="I90" s="126"/>
    </row>
    <row r="91" spans="1:9" x14ac:dyDescent="0.3">
      <c r="A91" t="str">
        <f t="shared" si="1"/>
        <v>3Blackburn with Darwen</v>
      </c>
      <c r="B91">
        <v>3</v>
      </c>
      <c r="C91" t="s">
        <v>94</v>
      </c>
      <c r="D91" t="s">
        <v>784</v>
      </c>
      <c r="E91" t="s">
        <v>527</v>
      </c>
      <c r="F91" t="s">
        <v>539</v>
      </c>
      <c r="H91" s="94">
        <v>10000</v>
      </c>
      <c r="I91" s="126"/>
    </row>
    <row r="92" spans="1:9" x14ac:dyDescent="0.3">
      <c r="A92" t="str">
        <f t="shared" si="1"/>
        <v>4Blackburn with Darwen</v>
      </c>
      <c r="B92">
        <v>4</v>
      </c>
      <c r="C92" t="s">
        <v>94</v>
      </c>
      <c r="D92" t="s">
        <v>785</v>
      </c>
      <c r="E92" t="s">
        <v>535</v>
      </c>
      <c r="F92" t="s">
        <v>536</v>
      </c>
      <c r="H92" s="94">
        <v>22950</v>
      </c>
      <c r="I92" s="126"/>
    </row>
    <row r="93" spans="1:9" x14ac:dyDescent="0.3">
      <c r="A93" t="str">
        <f t="shared" si="1"/>
        <v>5Blackburn with Darwen</v>
      </c>
      <c r="B93">
        <v>5</v>
      </c>
      <c r="C93" t="s">
        <v>94</v>
      </c>
      <c r="D93" t="s">
        <v>786</v>
      </c>
      <c r="E93" t="s">
        <v>532</v>
      </c>
      <c r="F93" t="s">
        <v>537</v>
      </c>
      <c r="H93" s="94">
        <v>18965</v>
      </c>
      <c r="I93" s="126"/>
    </row>
    <row r="94" spans="1:9" x14ac:dyDescent="0.3">
      <c r="A94" t="str">
        <f t="shared" si="1"/>
        <v>6Blackburn with Darwen</v>
      </c>
      <c r="B94">
        <v>6</v>
      </c>
      <c r="C94" t="s">
        <v>94</v>
      </c>
      <c r="D94" t="s">
        <v>787</v>
      </c>
      <c r="E94" t="s">
        <v>529</v>
      </c>
      <c r="F94" t="s">
        <v>542</v>
      </c>
      <c r="H94" s="94">
        <v>18886</v>
      </c>
      <c r="I94" s="126"/>
    </row>
    <row r="95" spans="1:9" x14ac:dyDescent="0.3">
      <c r="A95" t="str">
        <f t="shared" si="1"/>
        <v>7Blackburn with Darwen</v>
      </c>
      <c r="B95">
        <v>7</v>
      </c>
      <c r="C95" t="s">
        <v>94</v>
      </c>
      <c r="D95" t="s">
        <v>788</v>
      </c>
      <c r="E95" t="s">
        <v>532</v>
      </c>
      <c r="F95" t="s">
        <v>533</v>
      </c>
      <c r="H95" s="94">
        <v>16705</v>
      </c>
      <c r="I95" s="126"/>
    </row>
    <row r="96" spans="1:9" x14ac:dyDescent="0.3">
      <c r="A96" t="str">
        <f t="shared" si="1"/>
        <v>8Blackburn with Darwen</v>
      </c>
      <c r="B96">
        <v>8</v>
      </c>
      <c r="C96" t="s">
        <v>94</v>
      </c>
      <c r="D96" t="s">
        <v>789</v>
      </c>
      <c r="E96" t="s">
        <v>532</v>
      </c>
      <c r="F96" t="s">
        <v>533</v>
      </c>
      <c r="H96" s="94">
        <v>12528</v>
      </c>
      <c r="I96" s="126"/>
    </row>
    <row r="97" spans="1:9" x14ac:dyDescent="0.3">
      <c r="A97" t="str">
        <f t="shared" si="1"/>
        <v>9Blackburn with Darwen</v>
      </c>
      <c r="B97">
        <v>9</v>
      </c>
      <c r="C97" t="s">
        <v>94</v>
      </c>
      <c r="D97" t="s">
        <v>790</v>
      </c>
      <c r="E97" t="s">
        <v>543</v>
      </c>
      <c r="F97" t="s">
        <v>544</v>
      </c>
      <c r="H97" s="94">
        <v>5000</v>
      </c>
      <c r="I97" s="126"/>
    </row>
    <row r="98" spans="1:9" x14ac:dyDescent="0.3">
      <c r="A98" t="str">
        <f t="shared" si="1"/>
        <v>10Blackburn with Darwen</v>
      </c>
      <c r="B98">
        <v>10</v>
      </c>
      <c r="C98" t="s">
        <v>94</v>
      </c>
      <c r="D98" t="s">
        <v>791</v>
      </c>
      <c r="E98" t="s">
        <v>509</v>
      </c>
      <c r="H98" s="94">
        <v>15000</v>
      </c>
      <c r="I98" s="126"/>
    </row>
    <row r="99" spans="1:9" x14ac:dyDescent="0.3">
      <c r="A99" t="str">
        <f t="shared" si="1"/>
        <v>11Blackburn with Darwen</v>
      </c>
      <c r="B99">
        <v>11</v>
      </c>
      <c r="C99" t="s">
        <v>94</v>
      </c>
      <c r="D99" t="s">
        <v>549</v>
      </c>
      <c r="E99" t="s">
        <v>521</v>
      </c>
      <c r="H99" s="94">
        <v>6370</v>
      </c>
      <c r="I99" s="126"/>
    </row>
    <row r="100" spans="1:9" x14ac:dyDescent="0.3">
      <c r="A100" t="str">
        <f t="shared" si="1"/>
        <v>12Blackburn with Darwen</v>
      </c>
      <c r="B100">
        <v>12</v>
      </c>
      <c r="C100" t="s">
        <v>94</v>
      </c>
      <c r="D100" t="s">
        <v>549</v>
      </c>
      <c r="E100" t="s">
        <v>549</v>
      </c>
      <c r="H100" s="94">
        <v>96824</v>
      </c>
      <c r="I100" s="126"/>
    </row>
    <row r="101" spans="1:9" x14ac:dyDescent="0.3">
      <c r="A101" t="str">
        <f t="shared" si="1"/>
        <v>13Blackburn with Darwen</v>
      </c>
      <c r="B101">
        <v>13</v>
      </c>
      <c r="C101" t="s">
        <v>94</v>
      </c>
      <c r="D101" t="s">
        <v>792</v>
      </c>
      <c r="E101" t="s">
        <v>529</v>
      </c>
      <c r="F101" t="s">
        <v>542</v>
      </c>
      <c r="H101" s="94">
        <v>50400</v>
      </c>
      <c r="I101" s="126"/>
    </row>
    <row r="102" spans="1:9" x14ac:dyDescent="0.3">
      <c r="A102" t="str">
        <f t="shared" si="1"/>
        <v>14Blackburn with Darwen</v>
      </c>
      <c r="B102">
        <v>14</v>
      </c>
      <c r="C102" t="s">
        <v>94</v>
      </c>
      <c r="D102" t="s">
        <v>793</v>
      </c>
      <c r="E102" t="s">
        <v>509</v>
      </c>
      <c r="H102" s="94">
        <v>16000</v>
      </c>
      <c r="I102" s="126"/>
    </row>
    <row r="103" spans="1:9" x14ac:dyDescent="0.3">
      <c r="A103" t="str">
        <f t="shared" si="1"/>
        <v>15Blackburn with Darwen</v>
      </c>
      <c r="B103">
        <v>15</v>
      </c>
      <c r="C103" t="s">
        <v>94</v>
      </c>
      <c r="D103" t="s">
        <v>794</v>
      </c>
      <c r="E103" t="s">
        <v>509</v>
      </c>
      <c r="H103" s="94">
        <v>234169</v>
      </c>
      <c r="I103" s="126"/>
    </row>
    <row r="104" spans="1:9" x14ac:dyDescent="0.3">
      <c r="A104" t="str">
        <f t="shared" si="1"/>
        <v>16Blackburn with Darwen</v>
      </c>
      <c r="B104">
        <v>16</v>
      </c>
      <c r="C104" t="s">
        <v>94</v>
      </c>
      <c r="D104" t="s">
        <v>795</v>
      </c>
      <c r="E104" t="s">
        <v>543</v>
      </c>
      <c r="F104" t="s">
        <v>544</v>
      </c>
      <c r="H104" s="94">
        <v>11348</v>
      </c>
      <c r="I104" s="126"/>
    </row>
    <row r="105" spans="1:9" x14ac:dyDescent="0.3">
      <c r="A105" t="str">
        <f t="shared" si="1"/>
        <v>17Blackburn with Darwen</v>
      </c>
      <c r="B105">
        <v>17</v>
      </c>
      <c r="C105" t="s">
        <v>94</v>
      </c>
      <c r="D105" t="s">
        <v>796</v>
      </c>
      <c r="E105" t="s">
        <v>524</v>
      </c>
      <c r="F105" t="s">
        <v>525</v>
      </c>
      <c r="H105" s="94">
        <v>43869</v>
      </c>
      <c r="I105" s="126"/>
    </row>
    <row r="106" spans="1:9" x14ac:dyDescent="0.3">
      <c r="A106" t="str">
        <f t="shared" si="1"/>
        <v>1Blackpool</v>
      </c>
      <c r="B106">
        <v>1</v>
      </c>
      <c r="C106" t="s">
        <v>96</v>
      </c>
      <c r="D106" t="s">
        <v>797</v>
      </c>
      <c r="E106" t="s">
        <v>529</v>
      </c>
      <c r="F106" t="s">
        <v>542</v>
      </c>
      <c r="H106" s="94">
        <v>78075</v>
      </c>
      <c r="I106" s="126"/>
    </row>
    <row r="107" spans="1:9" x14ac:dyDescent="0.3">
      <c r="A107" t="str">
        <f t="shared" si="1"/>
        <v>2Blackpool</v>
      </c>
      <c r="B107">
        <v>2</v>
      </c>
      <c r="C107" t="s">
        <v>96</v>
      </c>
      <c r="D107" t="s">
        <v>798</v>
      </c>
      <c r="E107" t="s">
        <v>521</v>
      </c>
      <c r="H107" s="94">
        <v>9000</v>
      </c>
      <c r="I107" s="126"/>
    </row>
    <row r="108" spans="1:9" x14ac:dyDescent="0.3">
      <c r="A108" t="str">
        <f t="shared" si="1"/>
        <v>3Blackpool</v>
      </c>
      <c r="B108">
        <v>3</v>
      </c>
      <c r="C108" t="s">
        <v>96</v>
      </c>
      <c r="D108" t="s">
        <v>799</v>
      </c>
      <c r="E108" t="s">
        <v>524</v>
      </c>
      <c r="H108" s="94">
        <v>107000</v>
      </c>
      <c r="I108" s="126"/>
    </row>
    <row r="109" spans="1:9" x14ac:dyDescent="0.3">
      <c r="A109" t="str">
        <f t="shared" si="1"/>
        <v>4Blackpool</v>
      </c>
      <c r="B109">
        <v>4</v>
      </c>
      <c r="C109" t="s">
        <v>96</v>
      </c>
      <c r="D109" t="s">
        <v>800</v>
      </c>
      <c r="E109" t="s">
        <v>509</v>
      </c>
      <c r="H109" s="94">
        <v>25000</v>
      </c>
      <c r="I109" s="126"/>
    </row>
    <row r="110" spans="1:9" x14ac:dyDescent="0.3">
      <c r="A110" t="str">
        <f t="shared" si="1"/>
        <v>5Blackpool</v>
      </c>
      <c r="B110">
        <v>5</v>
      </c>
      <c r="C110" t="s">
        <v>96</v>
      </c>
      <c r="D110" t="s">
        <v>801</v>
      </c>
      <c r="E110" t="s">
        <v>509</v>
      </c>
      <c r="H110" s="94">
        <v>17000</v>
      </c>
      <c r="I110" s="126"/>
    </row>
    <row r="111" spans="1:9" x14ac:dyDescent="0.3">
      <c r="A111" t="str">
        <f t="shared" si="1"/>
        <v>6Blackpool</v>
      </c>
      <c r="B111">
        <v>6</v>
      </c>
      <c r="C111" t="s">
        <v>96</v>
      </c>
      <c r="D111" t="s">
        <v>802</v>
      </c>
      <c r="E111" t="s">
        <v>532</v>
      </c>
      <c r="F111" t="s">
        <v>545</v>
      </c>
      <c r="H111" s="94">
        <v>1327996</v>
      </c>
      <c r="I111" s="126"/>
    </row>
    <row r="112" spans="1:9" x14ac:dyDescent="0.3">
      <c r="A112" t="str">
        <f t="shared" si="1"/>
        <v>7Blackpool</v>
      </c>
      <c r="B112">
        <v>7</v>
      </c>
      <c r="C112" t="s">
        <v>96</v>
      </c>
      <c r="D112" t="s">
        <v>803</v>
      </c>
      <c r="E112" t="s">
        <v>534</v>
      </c>
      <c r="F112" t="s">
        <v>538</v>
      </c>
      <c r="H112" s="94">
        <v>10000</v>
      </c>
      <c r="I112" s="126"/>
    </row>
    <row r="113" spans="1:9" x14ac:dyDescent="0.3">
      <c r="A113" t="str">
        <f t="shared" si="1"/>
        <v>8Blackpool</v>
      </c>
      <c r="B113">
        <v>8</v>
      </c>
      <c r="C113" t="s">
        <v>96</v>
      </c>
      <c r="D113" t="s">
        <v>804</v>
      </c>
      <c r="E113" t="s">
        <v>509</v>
      </c>
      <c r="H113" s="94">
        <v>110000</v>
      </c>
      <c r="I113" s="126"/>
    </row>
    <row r="114" spans="1:9" x14ac:dyDescent="0.3">
      <c r="A114" t="str">
        <f t="shared" si="1"/>
        <v>1Bolton</v>
      </c>
      <c r="B114">
        <v>1</v>
      </c>
      <c r="C114" t="s">
        <v>98</v>
      </c>
      <c r="D114" t="s">
        <v>521</v>
      </c>
      <c r="E114" t="s">
        <v>521</v>
      </c>
      <c r="H114" s="94">
        <v>30496.17</v>
      </c>
      <c r="I114" s="126"/>
    </row>
    <row r="115" spans="1:9" x14ac:dyDescent="0.3">
      <c r="A115" t="str">
        <f t="shared" si="1"/>
        <v>2Bolton</v>
      </c>
      <c r="B115">
        <v>2</v>
      </c>
      <c r="C115" t="s">
        <v>98</v>
      </c>
      <c r="D115" t="s">
        <v>805</v>
      </c>
      <c r="E115" t="s">
        <v>535</v>
      </c>
      <c r="F115" t="s">
        <v>536</v>
      </c>
      <c r="H115" s="94">
        <v>538000</v>
      </c>
      <c r="I115" s="126"/>
    </row>
    <row r="116" spans="1:9" x14ac:dyDescent="0.3">
      <c r="A116" t="str">
        <f t="shared" si="1"/>
        <v>3Bolton</v>
      </c>
      <c r="B116">
        <v>3</v>
      </c>
      <c r="C116" t="s">
        <v>98</v>
      </c>
      <c r="D116" t="s">
        <v>806</v>
      </c>
      <c r="E116" t="s">
        <v>529</v>
      </c>
      <c r="F116" t="s">
        <v>530</v>
      </c>
      <c r="H116" s="94">
        <v>243000</v>
      </c>
      <c r="I116" s="126"/>
    </row>
    <row r="117" spans="1:9" x14ac:dyDescent="0.3">
      <c r="A117" t="str">
        <f t="shared" si="1"/>
        <v>4Bolton</v>
      </c>
      <c r="B117">
        <v>4</v>
      </c>
      <c r="C117" t="s">
        <v>98</v>
      </c>
      <c r="D117" t="s">
        <v>806</v>
      </c>
      <c r="E117" t="s">
        <v>529</v>
      </c>
      <c r="F117" t="s">
        <v>550</v>
      </c>
      <c r="H117" s="94">
        <v>311000</v>
      </c>
      <c r="I117" s="126"/>
    </row>
    <row r="118" spans="1:9" x14ac:dyDescent="0.3">
      <c r="A118" t="str">
        <f t="shared" si="1"/>
        <v>5Bolton</v>
      </c>
      <c r="B118">
        <v>5</v>
      </c>
      <c r="C118" t="s">
        <v>98</v>
      </c>
      <c r="D118" t="s">
        <v>806</v>
      </c>
      <c r="E118" t="s">
        <v>529</v>
      </c>
      <c r="F118" t="s">
        <v>509</v>
      </c>
      <c r="H118" s="94">
        <v>21000</v>
      </c>
      <c r="I118" s="126"/>
    </row>
    <row r="119" spans="1:9" x14ac:dyDescent="0.3">
      <c r="A119" t="str">
        <f t="shared" si="1"/>
        <v>6Bolton</v>
      </c>
      <c r="B119">
        <v>6</v>
      </c>
      <c r="C119" t="s">
        <v>98</v>
      </c>
      <c r="D119" t="s">
        <v>807</v>
      </c>
      <c r="E119" t="s">
        <v>509</v>
      </c>
      <c r="H119" s="94">
        <v>40000</v>
      </c>
      <c r="I119" s="126"/>
    </row>
    <row r="120" spans="1:9" x14ac:dyDescent="0.3">
      <c r="A120" t="str">
        <f t="shared" si="1"/>
        <v>7Bolton</v>
      </c>
      <c r="B120">
        <v>7</v>
      </c>
      <c r="C120" t="s">
        <v>98</v>
      </c>
      <c r="D120" t="s">
        <v>527</v>
      </c>
      <c r="E120" t="s">
        <v>527</v>
      </c>
      <c r="F120" t="s">
        <v>551</v>
      </c>
      <c r="H120" s="94">
        <v>500000</v>
      </c>
      <c r="I120" s="126"/>
    </row>
    <row r="121" spans="1:9" x14ac:dyDescent="0.3">
      <c r="A121" t="str">
        <f t="shared" si="1"/>
        <v>8Bolton</v>
      </c>
      <c r="B121">
        <v>8</v>
      </c>
      <c r="C121" t="s">
        <v>98</v>
      </c>
      <c r="D121" t="s">
        <v>808</v>
      </c>
      <c r="E121" t="s">
        <v>534</v>
      </c>
      <c r="F121" t="s">
        <v>538</v>
      </c>
      <c r="H121" s="94">
        <v>232000</v>
      </c>
      <c r="I121" s="126"/>
    </row>
    <row r="122" spans="1:9" x14ac:dyDescent="0.3">
      <c r="A122" t="str">
        <f t="shared" si="1"/>
        <v>9Bolton</v>
      </c>
      <c r="B122">
        <v>9</v>
      </c>
      <c r="C122" t="s">
        <v>98</v>
      </c>
      <c r="D122" t="s">
        <v>808</v>
      </c>
      <c r="E122" t="s">
        <v>509</v>
      </c>
      <c r="H122" s="94">
        <v>126000</v>
      </c>
      <c r="I122" s="126"/>
    </row>
    <row r="123" spans="1:9" x14ac:dyDescent="0.3">
      <c r="A123" t="str">
        <f t="shared" si="1"/>
        <v>10Bolton</v>
      </c>
      <c r="B123">
        <v>10</v>
      </c>
      <c r="C123" t="s">
        <v>98</v>
      </c>
      <c r="D123" t="s">
        <v>808</v>
      </c>
      <c r="E123" t="s">
        <v>540</v>
      </c>
      <c r="H123" s="94">
        <v>35419</v>
      </c>
      <c r="I123" s="126"/>
    </row>
    <row r="124" spans="1:9" x14ac:dyDescent="0.3">
      <c r="A124" t="str">
        <f t="shared" si="1"/>
        <v>11Bolton</v>
      </c>
      <c r="B124">
        <v>11</v>
      </c>
      <c r="C124" t="s">
        <v>98</v>
      </c>
      <c r="D124" t="s">
        <v>809</v>
      </c>
      <c r="E124" t="s">
        <v>535</v>
      </c>
      <c r="F124" t="s">
        <v>536</v>
      </c>
      <c r="H124" s="94">
        <v>150000</v>
      </c>
      <c r="I124" s="126"/>
    </row>
    <row r="125" spans="1:9" x14ac:dyDescent="0.3">
      <c r="A125" t="str">
        <f t="shared" si="1"/>
        <v>12Bolton</v>
      </c>
      <c r="B125">
        <v>12</v>
      </c>
      <c r="C125" t="s">
        <v>98</v>
      </c>
      <c r="D125" t="s">
        <v>809</v>
      </c>
      <c r="E125" t="s">
        <v>523</v>
      </c>
      <c r="F125" t="s">
        <v>531</v>
      </c>
      <c r="H125" s="94">
        <v>176000</v>
      </c>
      <c r="I125" s="126"/>
    </row>
    <row r="126" spans="1:9" x14ac:dyDescent="0.3">
      <c r="A126" t="str">
        <f t="shared" si="1"/>
        <v>13Bolton</v>
      </c>
      <c r="B126">
        <v>13</v>
      </c>
      <c r="C126" t="s">
        <v>98</v>
      </c>
      <c r="D126" t="s">
        <v>810</v>
      </c>
      <c r="E126" t="s">
        <v>532</v>
      </c>
      <c r="F126" t="s">
        <v>533</v>
      </c>
      <c r="H126" s="94">
        <v>300000</v>
      </c>
      <c r="I126" s="126"/>
    </row>
    <row r="127" spans="1:9" x14ac:dyDescent="0.3">
      <c r="A127" t="str">
        <f t="shared" si="1"/>
        <v>14Bolton</v>
      </c>
      <c r="B127">
        <v>14</v>
      </c>
      <c r="C127" t="s">
        <v>98</v>
      </c>
      <c r="D127" t="s">
        <v>810</v>
      </c>
      <c r="E127" t="s">
        <v>532</v>
      </c>
      <c r="F127" t="s">
        <v>537</v>
      </c>
      <c r="H127" s="94">
        <v>335000</v>
      </c>
      <c r="I127" s="126"/>
    </row>
    <row r="128" spans="1:9" x14ac:dyDescent="0.3">
      <c r="A128" t="str">
        <f t="shared" si="1"/>
        <v>15Bolton</v>
      </c>
      <c r="B128">
        <v>15</v>
      </c>
      <c r="C128" t="s">
        <v>98</v>
      </c>
      <c r="D128" t="s">
        <v>811</v>
      </c>
      <c r="E128" t="s">
        <v>509</v>
      </c>
      <c r="H128" s="94">
        <v>100000</v>
      </c>
      <c r="I128" s="126"/>
    </row>
    <row r="129" spans="1:9" x14ac:dyDescent="0.3">
      <c r="A129" t="str">
        <f t="shared" si="1"/>
        <v>16Bolton</v>
      </c>
      <c r="B129">
        <v>16</v>
      </c>
      <c r="C129" t="s">
        <v>98</v>
      </c>
      <c r="D129" t="s">
        <v>812</v>
      </c>
      <c r="E129" t="s">
        <v>509</v>
      </c>
      <c r="H129" s="94">
        <v>50000</v>
      </c>
      <c r="I129" s="126"/>
    </row>
    <row r="130" spans="1:9" x14ac:dyDescent="0.3">
      <c r="A130" t="str">
        <f t="shared" ref="A130:A193" si="2">B130&amp;C130</f>
        <v>1Bournemouth, Christchurch and Poole</v>
      </c>
      <c r="B130">
        <v>1</v>
      </c>
      <c r="C130" t="s">
        <v>100</v>
      </c>
      <c r="D130" t="s">
        <v>813</v>
      </c>
      <c r="E130" t="s">
        <v>509</v>
      </c>
      <c r="H130" s="94">
        <v>18000</v>
      </c>
      <c r="I130" s="126"/>
    </row>
    <row r="131" spans="1:9" x14ac:dyDescent="0.3">
      <c r="A131" t="str">
        <f t="shared" si="2"/>
        <v>2Bournemouth, Christchurch and Poole</v>
      </c>
      <c r="B131">
        <v>2</v>
      </c>
      <c r="C131" t="s">
        <v>100</v>
      </c>
      <c r="D131" t="s">
        <v>814</v>
      </c>
      <c r="E131" t="s">
        <v>523</v>
      </c>
      <c r="F131" t="s">
        <v>531</v>
      </c>
      <c r="H131" s="94">
        <v>127000</v>
      </c>
      <c r="I131" s="126"/>
    </row>
    <row r="132" spans="1:9" x14ac:dyDescent="0.3">
      <c r="A132" t="str">
        <f t="shared" si="2"/>
        <v>3Bournemouth, Christchurch and Poole</v>
      </c>
      <c r="B132">
        <v>3</v>
      </c>
      <c r="C132" t="s">
        <v>100</v>
      </c>
      <c r="D132" t="s">
        <v>815</v>
      </c>
      <c r="E132" t="s">
        <v>521</v>
      </c>
      <c r="H132" s="94">
        <v>14583</v>
      </c>
      <c r="I132" s="126"/>
    </row>
    <row r="133" spans="1:9" x14ac:dyDescent="0.3">
      <c r="A133" t="str">
        <f t="shared" si="2"/>
        <v>4Bournemouth, Christchurch and Poole</v>
      </c>
      <c r="B133">
        <v>4</v>
      </c>
      <c r="C133" t="s">
        <v>100</v>
      </c>
      <c r="D133" t="s">
        <v>816</v>
      </c>
      <c r="E133" t="s">
        <v>534</v>
      </c>
      <c r="F133" t="s">
        <v>538</v>
      </c>
      <c r="H133" s="94">
        <v>500000</v>
      </c>
      <c r="I133" s="126"/>
    </row>
    <row r="134" spans="1:9" x14ac:dyDescent="0.3">
      <c r="A134" t="str">
        <f t="shared" si="2"/>
        <v>5Bournemouth, Christchurch and Poole</v>
      </c>
      <c r="B134">
        <v>5</v>
      </c>
      <c r="C134" t="s">
        <v>100</v>
      </c>
      <c r="D134" t="s">
        <v>817</v>
      </c>
      <c r="E134" t="s">
        <v>509</v>
      </c>
      <c r="F134" t="s">
        <v>381</v>
      </c>
      <c r="H134" s="94">
        <v>277000</v>
      </c>
      <c r="I134" s="126"/>
    </row>
    <row r="135" spans="1:9" x14ac:dyDescent="0.3">
      <c r="A135" t="str">
        <f t="shared" si="2"/>
        <v>6Bournemouth, Christchurch and Poole</v>
      </c>
      <c r="B135">
        <v>6</v>
      </c>
      <c r="C135" t="s">
        <v>100</v>
      </c>
      <c r="D135" t="s">
        <v>818</v>
      </c>
      <c r="E135" t="s">
        <v>529</v>
      </c>
      <c r="F135" t="s">
        <v>542</v>
      </c>
      <c r="H135" s="94">
        <v>670000</v>
      </c>
      <c r="I135" s="126"/>
    </row>
    <row r="136" spans="1:9" x14ac:dyDescent="0.3">
      <c r="A136" t="str">
        <f t="shared" si="2"/>
        <v>7Bournemouth, Christchurch and Poole</v>
      </c>
      <c r="B136">
        <v>7</v>
      </c>
      <c r="C136" t="s">
        <v>100</v>
      </c>
      <c r="D136" t="s">
        <v>819</v>
      </c>
      <c r="E136" t="s">
        <v>532</v>
      </c>
      <c r="F136" t="s">
        <v>545</v>
      </c>
      <c r="H136" s="94">
        <v>1080000</v>
      </c>
      <c r="I136" s="126"/>
    </row>
    <row r="137" spans="1:9" x14ac:dyDescent="0.3">
      <c r="A137" t="str">
        <f t="shared" si="2"/>
        <v>8Bournemouth, Christchurch and Poole</v>
      </c>
      <c r="B137">
        <v>8</v>
      </c>
      <c r="C137" t="s">
        <v>100</v>
      </c>
      <c r="D137" t="s">
        <v>820</v>
      </c>
      <c r="E137" t="s">
        <v>521</v>
      </c>
      <c r="H137" s="94">
        <v>32671</v>
      </c>
      <c r="I137" s="126"/>
    </row>
    <row r="138" spans="1:9" x14ac:dyDescent="0.3">
      <c r="A138" t="str">
        <f t="shared" si="2"/>
        <v>9Bournemouth, Christchurch and Poole</v>
      </c>
      <c r="B138">
        <v>9</v>
      </c>
      <c r="C138" t="s">
        <v>100</v>
      </c>
      <c r="D138" t="s">
        <v>821</v>
      </c>
      <c r="E138" t="s">
        <v>522</v>
      </c>
      <c r="H138" s="94">
        <v>400000</v>
      </c>
      <c r="I138" s="126"/>
    </row>
    <row r="139" spans="1:9" x14ac:dyDescent="0.3">
      <c r="A139" t="str">
        <f t="shared" si="2"/>
        <v>10Bournemouth, Christchurch and Poole</v>
      </c>
      <c r="B139">
        <v>10</v>
      </c>
      <c r="C139" t="s">
        <v>100</v>
      </c>
      <c r="D139" t="s">
        <v>822</v>
      </c>
      <c r="E139" t="s">
        <v>509</v>
      </c>
      <c r="H139" s="94">
        <v>24000</v>
      </c>
      <c r="I139" s="126"/>
    </row>
    <row r="140" spans="1:9" x14ac:dyDescent="0.3">
      <c r="A140" t="str">
        <f t="shared" si="2"/>
        <v>11Bournemouth, Christchurch and Poole</v>
      </c>
      <c r="B140">
        <v>11</v>
      </c>
      <c r="C140" t="s">
        <v>100</v>
      </c>
      <c r="D140" t="s">
        <v>823</v>
      </c>
      <c r="E140" t="s">
        <v>529</v>
      </c>
      <c r="F140" t="s">
        <v>542</v>
      </c>
      <c r="H140" s="94">
        <v>1250000</v>
      </c>
      <c r="I140" s="126"/>
    </row>
    <row r="141" spans="1:9" x14ac:dyDescent="0.3">
      <c r="A141" t="str">
        <f t="shared" si="2"/>
        <v>12Bournemouth, Christchurch and Poole</v>
      </c>
      <c r="B141">
        <v>12</v>
      </c>
      <c r="C141" t="s">
        <v>100</v>
      </c>
      <c r="D141" t="s">
        <v>824</v>
      </c>
      <c r="E141" t="s">
        <v>509</v>
      </c>
      <c r="H141" s="94">
        <v>50000</v>
      </c>
      <c r="I141" s="126"/>
    </row>
    <row r="142" spans="1:9" x14ac:dyDescent="0.3">
      <c r="A142" t="str">
        <f t="shared" si="2"/>
        <v>13Bournemouth, Christchurch and Poole</v>
      </c>
      <c r="B142">
        <v>13</v>
      </c>
      <c r="C142" t="s">
        <v>100</v>
      </c>
      <c r="D142" t="s">
        <v>825</v>
      </c>
      <c r="E142" t="s">
        <v>535</v>
      </c>
      <c r="F142" t="s">
        <v>536</v>
      </c>
      <c r="H142" s="94">
        <v>19000</v>
      </c>
      <c r="I142" s="126"/>
    </row>
    <row r="143" spans="1:9" x14ac:dyDescent="0.3">
      <c r="A143" t="str">
        <f t="shared" si="2"/>
        <v>14Bournemouth, Christchurch and Poole</v>
      </c>
      <c r="B143">
        <v>14</v>
      </c>
      <c r="C143" t="s">
        <v>100</v>
      </c>
      <c r="D143" t="s">
        <v>826</v>
      </c>
      <c r="E143" t="s">
        <v>532</v>
      </c>
      <c r="F143" t="s">
        <v>533</v>
      </c>
      <c r="H143" s="94">
        <v>73000</v>
      </c>
      <c r="I143" s="126"/>
    </row>
    <row r="144" spans="1:9" x14ac:dyDescent="0.3">
      <c r="A144" t="str">
        <f t="shared" si="2"/>
        <v>15Bournemouth, Christchurch and Poole</v>
      </c>
      <c r="B144">
        <v>15</v>
      </c>
      <c r="C144" t="s">
        <v>100</v>
      </c>
      <c r="D144" t="s">
        <v>827</v>
      </c>
      <c r="E144" t="s">
        <v>509</v>
      </c>
      <c r="H144" s="94">
        <v>20000</v>
      </c>
      <c r="I144" s="126"/>
    </row>
    <row r="145" spans="1:9" x14ac:dyDescent="0.3">
      <c r="A145" t="str">
        <f t="shared" si="2"/>
        <v>16Bournemouth, Christchurch and Poole</v>
      </c>
      <c r="B145">
        <v>16</v>
      </c>
      <c r="C145" t="s">
        <v>100</v>
      </c>
      <c r="D145" t="s">
        <v>828</v>
      </c>
      <c r="E145" t="s">
        <v>509</v>
      </c>
      <c r="H145" s="94">
        <v>19000</v>
      </c>
      <c r="I145" s="126"/>
    </row>
    <row r="146" spans="1:9" x14ac:dyDescent="0.3">
      <c r="A146" t="str">
        <f t="shared" si="2"/>
        <v>17Bournemouth, Christchurch and Poole</v>
      </c>
      <c r="B146">
        <v>17</v>
      </c>
      <c r="C146" t="s">
        <v>100</v>
      </c>
      <c r="D146" t="s">
        <v>829</v>
      </c>
      <c r="E146" t="s">
        <v>532</v>
      </c>
      <c r="F146" t="s">
        <v>533</v>
      </c>
      <c r="H146" s="94">
        <v>150000</v>
      </c>
      <c r="I146" s="126"/>
    </row>
    <row r="147" spans="1:9" x14ac:dyDescent="0.3">
      <c r="A147" t="str">
        <f t="shared" si="2"/>
        <v>1Bracknell Forest</v>
      </c>
      <c r="B147">
        <v>1</v>
      </c>
      <c r="C147" t="s">
        <v>102</v>
      </c>
      <c r="D147" t="s">
        <v>830</v>
      </c>
      <c r="E147" t="s">
        <v>529</v>
      </c>
      <c r="F147" t="s">
        <v>530</v>
      </c>
      <c r="H147" s="94">
        <v>40000</v>
      </c>
      <c r="I147" s="126"/>
    </row>
    <row r="148" spans="1:9" x14ac:dyDescent="0.3">
      <c r="A148" t="str">
        <f t="shared" si="2"/>
        <v>2Bracknell Forest</v>
      </c>
      <c r="B148">
        <v>2</v>
      </c>
      <c r="C148" t="s">
        <v>102</v>
      </c>
      <c r="D148" t="s">
        <v>831</v>
      </c>
      <c r="E148" t="s">
        <v>529</v>
      </c>
      <c r="F148" t="s">
        <v>542</v>
      </c>
      <c r="H148" s="94">
        <v>25000</v>
      </c>
      <c r="I148" s="126"/>
    </row>
    <row r="149" spans="1:9" x14ac:dyDescent="0.3">
      <c r="A149" t="str">
        <f t="shared" si="2"/>
        <v>3Bracknell Forest</v>
      </c>
      <c r="B149">
        <v>3</v>
      </c>
      <c r="C149" t="s">
        <v>102</v>
      </c>
      <c r="D149" t="s">
        <v>832</v>
      </c>
      <c r="E149" t="s">
        <v>529</v>
      </c>
      <c r="F149" t="s">
        <v>542</v>
      </c>
      <c r="H149" s="94">
        <v>62040</v>
      </c>
      <c r="I149" s="126"/>
    </row>
    <row r="150" spans="1:9" x14ac:dyDescent="0.3">
      <c r="A150" t="str">
        <f t="shared" si="2"/>
        <v>4Bracknell Forest</v>
      </c>
      <c r="B150">
        <v>4</v>
      </c>
      <c r="C150" t="s">
        <v>102</v>
      </c>
      <c r="D150" t="s">
        <v>833</v>
      </c>
      <c r="E150" t="s">
        <v>523</v>
      </c>
      <c r="F150" t="s">
        <v>531</v>
      </c>
      <c r="H150" s="94">
        <v>35000</v>
      </c>
      <c r="I150" s="126"/>
    </row>
    <row r="151" spans="1:9" x14ac:dyDescent="0.3">
      <c r="A151" t="str">
        <f t="shared" si="2"/>
        <v>5Bracknell Forest</v>
      </c>
      <c r="B151">
        <v>5</v>
      </c>
      <c r="C151" t="s">
        <v>102</v>
      </c>
      <c r="D151" t="s">
        <v>834</v>
      </c>
      <c r="E151" t="s">
        <v>529</v>
      </c>
      <c r="F151" t="s">
        <v>542</v>
      </c>
      <c r="H151" s="94">
        <v>10000</v>
      </c>
      <c r="I151" s="126"/>
    </row>
    <row r="152" spans="1:9" x14ac:dyDescent="0.3">
      <c r="A152" t="str">
        <f t="shared" si="2"/>
        <v>6Bracknell Forest</v>
      </c>
      <c r="B152">
        <v>6</v>
      </c>
      <c r="C152" t="s">
        <v>102</v>
      </c>
      <c r="D152" t="s">
        <v>556</v>
      </c>
      <c r="E152" t="s">
        <v>529</v>
      </c>
      <c r="F152" t="s">
        <v>542</v>
      </c>
      <c r="H152" s="94">
        <v>60000</v>
      </c>
      <c r="I152" s="126"/>
    </row>
    <row r="153" spans="1:9" x14ac:dyDescent="0.3">
      <c r="A153" t="str">
        <f t="shared" si="2"/>
        <v>7Bracknell Forest</v>
      </c>
      <c r="B153">
        <v>7</v>
      </c>
      <c r="C153" t="s">
        <v>102</v>
      </c>
      <c r="D153" t="s">
        <v>835</v>
      </c>
      <c r="E153" t="s">
        <v>534</v>
      </c>
      <c r="F153" t="s">
        <v>540</v>
      </c>
      <c r="H153" s="94">
        <v>20000</v>
      </c>
      <c r="I153" s="126"/>
    </row>
    <row r="154" spans="1:9" x14ac:dyDescent="0.3">
      <c r="A154" t="str">
        <f t="shared" si="2"/>
        <v>8Bracknell Forest</v>
      </c>
      <c r="B154">
        <v>8</v>
      </c>
      <c r="C154" t="s">
        <v>102</v>
      </c>
      <c r="D154" t="s">
        <v>836</v>
      </c>
      <c r="E154" t="s">
        <v>532</v>
      </c>
      <c r="F154" t="s">
        <v>545</v>
      </c>
      <c r="H154" s="94">
        <v>24863</v>
      </c>
      <c r="I154" s="126"/>
    </row>
    <row r="155" spans="1:9" x14ac:dyDescent="0.3">
      <c r="A155" t="str">
        <f t="shared" si="2"/>
        <v>9Bracknell Forest</v>
      </c>
      <c r="B155">
        <v>9</v>
      </c>
      <c r="C155" t="s">
        <v>102</v>
      </c>
      <c r="D155" t="s">
        <v>837</v>
      </c>
      <c r="E155" t="s">
        <v>529</v>
      </c>
      <c r="F155" t="s">
        <v>546</v>
      </c>
      <c r="H155" s="94">
        <v>40000</v>
      </c>
      <c r="I155" s="126"/>
    </row>
    <row r="156" spans="1:9" x14ac:dyDescent="0.3">
      <c r="A156" t="str">
        <f t="shared" si="2"/>
        <v>10Bracknell Forest</v>
      </c>
      <c r="B156">
        <v>10</v>
      </c>
      <c r="C156" t="s">
        <v>102</v>
      </c>
      <c r="D156" t="s">
        <v>838</v>
      </c>
      <c r="E156" t="s">
        <v>532</v>
      </c>
      <c r="F156" t="s">
        <v>545</v>
      </c>
      <c r="H156" s="94">
        <v>46513</v>
      </c>
      <c r="I156" s="126"/>
    </row>
    <row r="157" spans="1:9" x14ac:dyDescent="0.3">
      <c r="A157" t="str">
        <f t="shared" si="2"/>
        <v>11Bracknell Forest</v>
      </c>
      <c r="B157">
        <v>11</v>
      </c>
      <c r="C157" t="s">
        <v>102</v>
      </c>
      <c r="D157" t="s">
        <v>839</v>
      </c>
      <c r="E157" t="s">
        <v>532</v>
      </c>
      <c r="F157" t="s">
        <v>509</v>
      </c>
      <c r="H157" s="94">
        <v>30000</v>
      </c>
      <c r="I157" s="126"/>
    </row>
    <row r="158" spans="1:9" x14ac:dyDescent="0.3">
      <c r="A158" t="str">
        <f t="shared" si="2"/>
        <v>12Bracknell Forest</v>
      </c>
      <c r="B158">
        <v>12</v>
      </c>
      <c r="C158" t="s">
        <v>102</v>
      </c>
      <c r="D158" t="s">
        <v>840</v>
      </c>
      <c r="E158" t="s">
        <v>529</v>
      </c>
      <c r="F158" t="s">
        <v>542</v>
      </c>
      <c r="H158" s="94">
        <v>20000</v>
      </c>
      <c r="I158" s="126"/>
    </row>
    <row r="159" spans="1:9" x14ac:dyDescent="0.3">
      <c r="A159" t="str">
        <f t="shared" si="2"/>
        <v>13Bracknell Forest</v>
      </c>
      <c r="B159">
        <v>13</v>
      </c>
      <c r="C159" t="s">
        <v>102</v>
      </c>
      <c r="D159" t="s">
        <v>841</v>
      </c>
      <c r="E159" t="s">
        <v>529</v>
      </c>
      <c r="F159" t="s">
        <v>542</v>
      </c>
      <c r="H159" s="94">
        <v>20000</v>
      </c>
      <c r="I159" s="126"/>
    </row>
    <row r="160" spans="1:9" x14ac:dyDescent="0.3">
      <c r="A160" t="str">
        <f t="shared" si="2"/>
        <v>1Bradford</v>
      </c>
      <c r="B160">
        <v>1</v>
      </c>
      <c r="C160" t="s">
        <v>104</v>
      </c>
      <c r="D160" t="s">
        <v>842</v>
      </c>
      <c r="E160" t="s">
        <v>523</v>
      </c>
      <c r="F160" t="s">
        <v>531</v>
      </c>
      <c r="H160" s="94">
        <v>1667000</v>
      </c>
      <c r="I160" s="126"/>
    </row>
    <row r="161" spans="1:9" x14ac:dyDescent="0.3">
      <c r="A161" t="str">
        <f t="shared" si="2"/>
        <v>2Bradford</v>
      </c>
      <c r="B161">
        <v>2</v>
      </c>
      <c r="C161" t="s">
        <v>104</v>
      </c>
      <c r="D161" t="s">
        <v>843</v>
      </c>
      <c r="E161" t="s">
        <v>524</v>
      </c>
      <c r="F161" t="s">
        <v>547</v>
      </c>
      <c r="H161" s="94">
        <v>29300</v>
      </c>
      <c r="I161" s="126"/>
    </row>
    <row r="162" spans="1:9" x14ac:dyDescent="0.3">
      <c r="A162" t="str">
        <f t="shared" si="2"/>
        <v>3Bradford</v>
      </c>
      <c r="B162">
        <v>3</v>
      </c>
      <c r="C162" t="s">
        <v>104</v>
      </c>
      <c r="D162" t="s">
        <v>844</v>
      </c>
      <c r="E162" t="s">
        <v>529</v>
      </c>
      <c r="F162" t="s">
        <v>542</v>
      </c>
      <c r="H162" s="94">
        <v>3166291</v>
      </c>
      <c r="I162" s="126"/>
    </row>
    <row r="163" spans="1:9" x14ac:dyDescent="0.3">
      <c r="A163" t="str">
        <f t="shared" si="2"/>
        <v>4Bradford</v>
      </c>
      <c r="B163">
        <v>4</v>
      </c>
      <c r="C163" t="s">
        <v>104</v>
      </c>
      <c r="D163" t="s">
        <v>845</v>
      </c>
      <c r="E163" t="s">
        <v>535</v>
      </c>
      <c r="F163" t="s">
        <v>536</v>
      </c>
      <c r="H163" s="94">
        <v>112000</v>
      </c>
      <c r="I163" s="126"/>
    </row>
    <row r="164" spans="1:9" x14ac:dyDescent="0.3">
      <c r="A164" t="str">
        <f t="shared" si="2"/>
        <v>5Bradford</v>
      </c>
      <c r="B164">
        <v>5</v>
      </c>
      <c r="C164" t="s">
        <v>104</v>
      </c>
      <c r="D164" t="s">
        <v>846</v>
      </c>
      <c r="E164" t="s">
        <v>509</v>
      </c>
      <c r="H164" s="94">
        <v>286000</v>
      </c>
      <c r="I164" s="126"/>
    </row>
    <row r="165" spans="1:9" x14ac:dyDescent="0.3">
      <c r="A165" t="str">
        <f t="shared" si="2"/>
        <v>6Bradford</v>
      </c>
      <c r="B165">
        <v>6</v>
      </c>
      <c r="C165" t="s">
        <v>104</v>
      </c>
      <c r="D165" t="s">
        <v>847</v>
      </c>
      <c r="E165" t="s">
        <v>535</v>
      </c>
      <c r="F165" t="s">
        <v>536</v>
      </c>
      <c r="H165" s="94">
        <v>350000</v>
      </c>
      <c r="I165" s="126"/>
    </row>
    <row r="166" spans="1:9" x14ac:dyDescent="0.3">
      <c r="A166" t="str">
        <f t="shared" si="2"/>
        <v>7Bradford</v>
      </c>
      <c r="B166">
        <v>7</v>
      </c>
      <c r="C166" t="s">
        <v>104</v>
      </c>
      <c r="D166" t="s">
        <v>848</v>
      </c>
      <c r="E166" t="s">
        <v>523</v>
      </c>
      <c r="F166" t="s">
        <v>531</v>
      </c>
      <c r="H166" s="94">
        <v>61750</v>
      </c>
      <c r="I166" s="126"/>
    </row>
    <row r="167" spans="1:9" x14ac:dyDescent="0.3">
      <c r="A167" t="str">
        <f t="shared" si="2"/>
        <v>1Brent</v>
      </c>
      <c r="B167">
        <v>1</v>
      </c>
      <c r="C167" t="s">
        <v>106</v>
      </c>
      <c r="D167" t="s">
        <v>849</v>
      </c>
      <c r="E167" t="s">
        <v>529</v>
      </c>
      <c r="F167" t="s">
        <v>542</v>
      </c>
      <c r="H167" s="94">
        <v>500000</v>
      </c>
      <c r="I167" s="126"/>
    </row>
    <row r="168" spans="1:9" x14ac:dyDescent="0.3">
      <c r="A168" t="str">
        <f t="shared" si="2"/>
        <v>2Brent</v>
      </c>
      <c r="B168">
        <v>2</v>
      </c>
      <c r="C168" t="s">
        <v>106</v>
      </c>
      <c r="D168" t="s">
        <v>850</v>
      </c>
      <c r="E168" t="s">
        <v>524</v>
      </c>
      <c r="F168" t="s">
        <v>525</v>
      </c>
      <c r="H168" s="94">
        <v>120000</v>
      </c>
      <c r="I168" s="126"/>
    </row>
    <row r="169" spans="1:9" x14ac:dyDescent="0.3">
      <c r="A169" t="str">
        <f t="shared" si="2"/>
        <v>3Brent</v>
      </c>
      <c r="B169">
        <v>3</v>
      </c>
      <c r="C169" t="s">
        <v>106</v>
      </c>
      <c r="D169" t="s">
        <v>851</v>
      </c>
      <c r="E169" t="s">
        <v>524</v>
      </c>
      <c r="F169" t="s">
        <v>525</v>
      </c>
      <c r="H169" s="94">
        <v>32500</v>
      </c>
      <c r="I169" s="126"/>
    </row>
    <row r="170" spans="1:9" x14ac:dyDescent="0.3">
      <c r="A170" t="str">
        <f t="shared" si="2"/>
        <v>4Brent</v>
      </c>
      <c r="B170">
        <v>4</v>
      </c>
      <c r="C170" t="s">
        <v>106</v>
      </c>
      <c r="D170" t="s">
        <v>852</v>
      </c>
      <c r="E170" t="s">
        <v>529</v>
      </c>
      <c r="F170" t="s">
        <v>542</v>
      </c>
      <c r="H170" s="94">
        <v>329520</v>
      </c>
      <c r="I170" s="126"/>
    </row>
    <row r="171" spans="1:9" x14ac:dyDescent="0.3">
      <c r="A171" t="str">
        <f t="shared" si="2"/>
        <v>5Brent</v>
      </c>
      <c r="B171">
        <v>5</v>
      </c>
      <c r="C171" t="s">
        <v>106</v>
      </c>
      <c r="D171" t="s">
        <v>853</v>
      </c>
      <c r="E171" t="s">
        <v>524</v>
      </c>
      <c r="F171" t="s">
        <v>525</v>
      </c>
      <c r="H171" s="94">
        <v>59940</v>
      </c>
      <c r="I171" s="126"/>
    </row>
    <row r="172" spans="1:9" x14ac:dyDescent="0.3">
      <c r="A172" t="str">
        <f t="shared" si="2"/>
        <v>6Brent</v>
      </c>
      <c r="B172">
        <v>6</v>
      </c>
      <c r="C172" t="s">
        <v>106</v>
      </c>
      <c r="D172" t="s">
        <v>854</v>
      </c>
      <c r="E172" t="s">
        <v>524</v>
      </c>
      <c r="F172" t="s">
        <v>525</v>
      </c>
      <c r="H172" s="94">
        <v>130000</v>
      </c>
      <c r="I172" s="126"/>
    </row>
    <row r="173" spans="1:9" x14ac:dyDescent="0.3">
      <c r="A173" t="str">
        <f t="shared" si="2"/>
        <v>7Brent</v>
      </c>
      <c r="B173">
        <v>7</v>
      </c>
      <c r="C173" t="s">
        <v>106</v>
      </c>
      <c r="D173" t="s">
        <v>855</v>
      </c>
      <c r="E173" t="s">
        <v>524</v>
      </c>
      <c r="F173" t="s">
        <v>525</v>
      </c>
      <c r="H173" s="94">
        <v>100000</v>
      </c>
      <c r="I173" s="126"/>
    </row>
    <row r="174" spans="1:9" x14ac:dyDescent="0.3">
      <c r="A174" t="str">
        <f t="shared" si="2"/>
        <v>8Brent</v>
      </c>
      <c r="B174">
        <v>8</v>
      </c>
      <c r="C174" t="s">
        <v>106</v>
      </c>
      <c r="D174" t="s">
        <v>856</v>
      </c>
      <c r="E174" t="s">
        <v>543</v>
      </c>
      <c r="F174" t="s">
        <v>544</v>
      </c>
      <c r="H174" s="94">
        <v>619197</v>
      </c>
      <c r="I174" s="126"/>
    </row>
    <row r="175" spans="1:9" x14ac:dyDescent="0.3">
      <c r="A175" t="str">
        <f t="shared" si="2"/>
        <v>9Brent</v>
      </c>
      <c r="B175">
        <v>9</v>
      </c>
      <c r="C175" t="s">
        <v>106</v>
      </c>
      <c r="D175" t="s">
        <v>857</v>
      </c>
      <c r="E175" t="s">
        <v>532</v>
      </c>
      <c r="F175" t="s">
        <v>546</v>
      </c>
      <c r="H175" s="94">
        <v>14910</v>
      </c>
      <c r="I175" s="126"/>
    </row>
    <row r="176" spans="1:9" x14ac:dyDescent="0.3">
      <c r="A176" t="str">
        <f t="shared" si="2"/>
        <v>10Brent</v>
      </c>
      <c r="B176">
        <v>10</v>
      </c>
      <c r="C176" t="s">
        <v>106</v>
      </c>
      <c r="D176" t="s">
        <v>858</v>
      </c>
      <c r="E176" t="s">
        <v>532</v>
      </c>
      <c r="F176" t="s">
        <v>509</v>
      </c>
      <c r="H176" s="94">
        <v>100000</v>
      </c>
      <c r="I176" s="126"/>
    </row>
    <row r="177" spans="1:9" x14ac:dyDescent="0.3">
      <c r="A177" t="str">
        <f t="shared" si="2"/>
        <v>11Brent</v>
      </c>
      <c r="B177">
        <v>11</v>
      </c>
      <c r="C177" t="s">
        <v>106</v>
      </c>
      <c r="D177" t="s">
        <v>859</v>
      </c>
      <c r="E177" t="s">
        <v>523</v>
      </c>
      <c r="F177" t="s">
        <v>525</v>
      </c>
      <c r="H177" s="94">
        <v>166320</v>
      </c>
      <c r="I177" s="126"/>
    </row>
    <row r="178" spans="1:9" x14ac:dyDescent="0.3">
      <c r="A178" t="str">
        <f t="shared" si="2"/>
        <v>12Brent</v>
      </c>
      <c r="B178">
        <v>12</v>
      </c>
      <c r="C178" t="s">
        <v>106</v>
      </c>
      <c r="D178" t="s">
        <v>860</v>
      </c>
      <c r="E178" t="s">
        <v>529</v>
      </c>
      <c r="F178" t="s">
        <v>542</v>
      </c>
      <c r="H178" s="94">
        <v>100800</v>
      </c>
      <c r="I178" s="126"/>
    </row>
    <row r="179" spans="1:9" x14ac:dyDescent="0.3">
      <c r="A179" t="str">
        <f t="shared" si="2"/>
        <v>1Brighton and Hove</v>
      </c>
      <c r="B179">
        <v>1</v>
      </c>
      <c r="C179" t="s">
        <v>108</v>
      </c>
      <c r="D179" t="s">
        <v>861</v>
      </c>
      <c r="E179" t="s">
        <v>532</v>
      </c>
      <c r="F179" t="s">
        <v>509</v>
      </c>
      <c r="H179" s="94">
        <v>100000</v>
      </c>
      <c r="I179" s="126"/>
    </row>
    <row r="180" spans="1:9" x14ac:dyDescent="0.3">
      <c r="A180" t="str">
        <f t="shared" si="2"/>
        <v>2Brighton and Hove</v>
      </c>
      <c r="B180">
        <v>2</v>
      </c>
      <c r="C180" t="s">
        <v>108</v>
      </c>
      <c r="D180" t="s">
        <v>862</v>
      </c>
      <c r="E180" t="s">
        <v>509</v>
      </c>
      <c r="H180" s="94">
        <v>40000</v>
      </c>
      <c r="I180" s="126"/>
    </row>
    <row r="181" spans="1:9" x14ac:dyDescent="0.3">
      <c r="A181" t="str">
        <f t="shared" si="2"/>
        <v>3Brighton and Hove</v>
      </c>
      <c r="B181">
        <v>3</v>
      </c>
      <c r="C181" t="s">
        <v>108</v>
      </c>
      <c r="D181" t="s">
        <v>863</v>
      </c>
      <c r="E181" t="s">
        <v>532</v>
      </c>
      <c r="F181" t="s">
        <v>533</v>
      </c>
      <c r="H181" s="94">
        <v>48000</v>
      </c>
      <c r="I181" s="126"/>
    </row>
    <row r="182" spans="1:9" x14ac:dyDescent="0.3">
      <c r="A182" t="str">
        <f t="shared" si="2"/>
        <v>4Brighton and Hove</v>
      </c>
      <c r="B182">
        <v>4</v>
      </c>
      <c r="C182" t="s">
        <v>108</v>
      </c>
      <c r="D182" t="s">
        <v>864</v>
      </c>
      <c r="E182" t="s">
        <v>535</v>
      </c>
      <c r="F182" t="s">
        <v>536</v>
      </c>
      <c r="H182" s="94">
        <v>50000</v>
      </c>
      <c r="I182" s="126"/>
    </row>
    <row r="183" spans="1:9" x14ac:dyDescent="0.3">
      <c r="A183" t="str">
        <f t="shared" si="2"/>
        <v>5Brighton and Hove</v>
      </c>
      <c r="B183">
        <v>5</v>
      </c>
      <c r="C183" t="s">
        <v>108</v>
      </c>
      <c r="D183" t="s">
        <v>865</v>
      </c>
      <c r="E183" t="s">
        <v>532</v>
      </c>
      <c r="F183" t="s">
        <v>533</v>
      </c>
      <c r="H183" s="94">
        <v>264000</v>
      </c>
      <c r="I183" s="126"/>
    </row>
    <row r="184" spans="1:9" x14ac:dyDescent="0.3">
      <c r="A184" t="str">
        <f t="shared" si="2"/>
        <v>6Brighton and Hove</v>
      </c>
      <c r="B184">
        <v>6</v>
      </c>
      <c r="C184" t="s">
        <v>108</v>
      </c>
      <c r="D184" t="s">
        <v>866</v>
      </c>
      <c r="E184" t="s">
        <v>534</v>
      </c>
      <c r="F184" t="s">
        <v>540</v>
      </c>
      <c r="H184" s="94">
        <v>50000</v>
      </c>
      <c r="I184" s="126"/>
    </row>
    <row r="185" spans="1:9" x14ac:dyDescent="0.3">
      <c r="A185" t="str">
        <f t="shared" si="2"/>
        <v>7Brighton and Hove</v>
      </c>
      <c r="B185">
        <v>7</v>
      </c>
      <c r="C185" t="s">
        <v>108</v>
      </c>
      <c r="D185" t="s">
        <v>867</v>
      </c>
      <c r="E185" t="s">
        <v>509</v>
      </c>
      <c r="H185" s="94">
        <v>173866</v>
      </c>
      <c r="I185" s="126"/>
    </row>
    <row r="186" spans="1:9" x14ac:dyDescent="0.3">
      <c r="A186" t="str">
        <f t="shared" si="2"/>
        <v>8Brighton and Hove</v>
      </c>
      <c r="B186">
        <v>8</v>
      </c>
      <c r="C186" t="s">
        <v>108</v>
      </c>
      <c r="D186" t="s">
        <v>868</v>
      </c>
      <c r="E186" t="s">
        <v>535</v>
      </c>
      <c r="F186" t="s">
        <v>536</v>
      </c>
      <c r="H186" s="94">
        <v>118000</v>
      </c>
      <c r="I186" s="126"/>
    </row>
    <row r="187" spans="1:9" x14ac:dyDescent="0.3">
      <c r="A187" t="str">
        <f t="shared" si="2"/>
        <v>9Brighton and Hove</v>
      </c>
      <c r="B187">
        <v>9</v>
      </c>
      <c r="C187" t="s">
        <v>108</v>
      </c>
      <c r="D187" t="s">
        <v>869</v>
      </c>
      <c r="E187" t="s">
        <v>529</v>
      </c>
      <c r="F187" t="s">
        <v>542</v>
      </c>
      <c r="H187" s="94">
        <v>54900</v>
      </c>
      <c r="I187" s="126"/>
    </row>
    <row r="188" spans="1:9" x14ac:dyDescent="0.3">
      <c r="A188" t="str">
        <f t="shared" si="2"/>
        <v>10Brighton and Hove</v>
      </c>
      <c r="B188">
        <v>10</v>
      </c>
      <c r="C188" t="s">
        <v>108</v>
      </c>
      <c r="D188" t="s">
        <v>870</v>
      </c>
      <c r="E188" t="s">
        <v>529</v>
      </c>
      <c r="F188" t="s">
        <v>542</v>
      </c>
      <c r="H188" s="94">
        <v>166664</v>
      </c>
      <c r="I188" s="126"/>
    </row>
    <row r="189" spans="1:9" x14ac:dyDescent="0.3">
      <c r="A189" t="str">
        <f t="shared" si="2"/>
        <v>11Brighton and Hove</v>
      </c>
      <c r="B189">
        <v>11</v>
      </c>
      <c r="C189" t="s">
        <v>108</v>
      </c>
      <c r="D189" t="s">
        <v>871</v>
      </c>
      <c r="E189" t="s">
        <v>529</v>
      </c>
      <c r="F189" t="s">
        <v>509</v>
      </c>
      <c r="H189" s="94">
        <v>10000</v>
      </c>
      <c r="I189" s="126"/>
    </row>
    <row r="190" spans="1:9" x14ac:dyDescent="0.3">
      <c r="A190" t="str">
        <f t="shared" si="2"/>
        <v>12Brighton and Hove</v>
      </c>
      <c r="B190">
        <v>12</v>
      </c>
      <c r="C190" t="s">
        <v>108</v>
      </c>
      <c r="D190" t="s">
        <v>872</v>
      </c>
      <c r="E190" t="s">
        <v>543</v>
      </c>
      <c r="F190" t="s">
        <v>544</v>
      </c>
      <c r="H190" s="94">
        <v>400000</v>
      </c>
      <c r="I190" s="126"/>
    </row>
    <row r="191" spans="1:9" x14ac:dyDescent="0.3">
      <c r="A191" t="str">
        <f t="shared" si="2"/>
        <v>13Brighton and Hove</v>
      </c>
      <c r="B191">
        <v>13</v>
      </c>
      <c r="C191" t="s">
        <v>108</v>
      </c>
      <c r="D191" t="s">
        <v>873</v>
      </c>
      <c r="E191" t="s">
        <v>509</v>
      </c>
      <c r="H191" s="94">
        <v>12000</v>
      </c>
      <c r="I191" s="126"/>
    </row>
    <row r="192" spans="1:9" x14ac:dyDescent="0.3">
      <c r="A192" t="str">
        <f t="shared" si="2"/>
        <v>14Brighton and Hove</v>
      </c>
      <c r="B192">
        <v>14</v>
      </c>
      <c r="C192" t="s">
        <v>108</v>
      </c>
      <c r="D192" t="s">
        <v>874</v>
      </c>
      <c r="E192" t="s">
        <v>535</v>
      </c>
      <c r="F192" t="s">
        <v>536</v>
      </c>
      <c r="H192" s="94">
        <v>419870.24</v>
      </c>
      <c r="I192" s="126"/>
    </row>
    <row r="193" spans="1:9" x14ac:dyDescent="0.3">
      <c r="A193" t="str">
        <f t="shared" si="2"/>
        <v>15Brighton and Hove</v>
      </c>
      <c r="B193">
        <v>15</v>
      </c>
      <c r="C193" t="s">
        <v>108</v>
      </c>
      <c r="D193" t="s">
        <v>875</v>
      </c>
      <c r="E193" t="s">
        <v>509</v>
      </c>
      <c r="H193" s="94">
        <v>140000</v>
      </c>
      <c r="I193" s="126"/>
    </row>
    <row r="194" spans="1:9" x14ac:dyDescent="0.3">
      <c r="A194" t="str">
        <f t="shared" ref="A194:A257" si="3">B194&amp;C194</f>
        <v>16Brighton and Hove</v>
      </c>
      <c r="B194">
        <v>16</v>
      </c>
      <c r="C194" t="s">
        <v>108</v>
      </c>
      <c r="D194" t="s">
        <v>876</v>
      </c>
      <c r="E194" t="s">
        <v>535</v>
      </c>
      <c r="F194" t="s">
        <v>536</v>
      </c>
      <c r="H194" s="94">
        <v>130620</v>
      </c>
      <c r="I194" s="126"/>
    </row>
    <row r="195" spans="1:9" x14ac:dyDescent="0.3">
      <c r="A195" t="str">
        <f t="shared" si="3"/>
        <v>17Brighton and Hove</v>
      </c>
      <c r="B195">
        <v>17</v>
      </c>
      <c r="C195" t="s">
        <v>108</v>
      </c>
      <c r="D195" t="s">
        <v>877</v>
      </c>
      <c r="E195" t="s">
        <v>509</v>
      </c>
      <c r="H195" s="94">
        <v>15000</v>
      </c>
      <c r="I195" s="126"/>
    </row>
    <row r="196" spans="1:9" x14ac:dyDescent="0.3">
      <c r="A196" t="str">
        <f t="shared" si="3"/>
        <v>18Brighton and Hove</v>
      </c>
      <c r="B196">
        <v>18</v>
      </c>
      <c r="C196" t="s">
        <v>108</v>
      </c>
      <c r="D196" t="s">
        <v>878</v>
      </c>
      <c r="E196" t="s">
        <v>535</v>
      </c>
      <c r="F196" t="s">
        <v>536</v>
      </c>
      <c r="H196" s="94">
        <v>13200</v>
      </c>
      <c r="I196" s="126"/>
    </row>
    <row r="197" spans="1:9" x14ac:dyDescent="0.3">
      <c r="A197" t="str">
        <f t="shared" si="3"/>
        <v>19Brighton and Hove</v>
      </c>
      <c r="B197">
        <v>19</v>
      </c>
      <c r="C197" t="s">
        <v>108</v>
      </c>
      <c r="D197" t="s">
        <v>879</v>
      </c>
      <c r="E197" t="s">
        <v>534</v>
      </c>
      <c r="F197" t="s">
        <v>509</v>
      </c>
      <c r="H197" s="94">
        <v>25000</v>
      </c>
      <c r="I197" s="126"/>
    </row>
    <row r="198" spans="1:9" x14ac:dyDescent="0.3">
      <c r="A198" t="str">
        <f t="shared" si="3"/>
        <v>20Brighton and Hove</v>
      </c>
      <c r="B198">
        <v>20</v>
      </c>
      <c r="C198" t="s">
        <v>108</v>
      </c>
      <c r="D198" t="s">
        <v>880</v>
      </c>
      <c r="E198" t="s">
        <v>522</v>
      </c>
      <c r="H198" s="94">
        <v>50000</v>
      </c>
      <c r="I198" s="126"/>
    </row>
    <row r="199" spans="1:9" x14ac:dyDescent="0.3">
      <c r="A199" t="str">
        <f t="shared" si="3"/>
        <v>21Brighton and Hove</v>
      </c>
      <c r="B199">
        <v>21</v>
      </c>
      <c r="C199" t="s">
        <v>108</v>
      </c>
      <c r="D199" t="s">
        <v>881</v>
      </c>
      <c r="E199" t="s">
        <v>529</v>
      </c>
      <c r="F199" t="s">
        <v>542</v>
      </c>
      <c r="H199" s="94">
        <v>160000</v>
      </c>
      <c r="I199" s="126"/>
    </row>
    <row r="200" spans="1:9" x14ac:dyDescent="0.3">
      <c r="A200" t="str">
        <f t="shared" si="3"/>
        <v>22Brighton and Hove</v>
      </c>
      <c r="B200">
        <v>22</v>
      </c>
      <c r="C200" t="s">
        <v>108</v>
      </c>
      <c r="D200" t="s">
        <v>882</v>
      </c>
      <c r="E200" t="s">
        <v>509</v>
      </c>
      <c r="H200" s="94">
        <v>80000</v>
      </c>
      <c r="I200" s="126"/>
    </row>
    <row r="201" spans="1:9" x14ac:dyDescent="0.3">
      <c r="A201" t="str">
        <f t="shared" si="3"/>
        <v>23Brighton and Hove</v>
      </c>
      <c r="B201">
        <v>23</v>
      </c>
      <c r="C201" t="s">
        <v>108</v>
      </c>
      <c r="D201" t="s">
        <v>883</v>
      </c>
      <c r="E201" t="s">
        <v>509</v>
      </c>
      <c r="H201" s="94">
        <v>60000</v>
      </c>
      <c r="I201" s="126"/>
    </row>
    <row r="202" spans="1:9" x14ac:dyDescent="0.3">
      <c r="A202" t="str">
        <f t="shared" si="3"/>
        <v>24Brighton and Hove</v>
      </c>
      <c r="B202">
        <v>24</v>
      </c>
      <c r="C202" t="s">
        <v>108</v>
      </c>
      <c r="D202" t="s">
        <v>884</v>
      </c>
      <c r="E202" t="s">
        <v>509</v>
      </c>
      <c r="H202" s="94">
        <v>50000</v>
      </c>
      <c r="I202" s="126"/>
    </row>
    <row r="203" spans="1:9" x14ac:dyDescent="0.3">
      <c r="A203" t="str">
        <f t="shared" si="3"/>
        <v>1Bristol, City of</v>
      </c>
      <c r="B203">
        <v>1</v>
      </c>
      <c r="C203" t="s">
        <v>110</v>
      </c>
      <c r="D203" t="s">
        <v>885</v>
      </c>
      <c r="E203" t="s">
        <v>529</v>
      </c>
      <c r="F203" t="s">
        <v>509</v>
      </c>
      <c r="H203" s="94">
        <v>27500</v>
      </c>
      <c r="I203" s="126"/>
    </row>
    <row r="204" spans="1:9" x14ac:dyDescent="0.3">
      <c r="A204" t="str">
        <f t="shared" si="3"/>
        <v>2Bristol, City of</v>
      </c>
      <c r="B204">
        <v>2</v>
      </c>
      <c r="C204" t="s">
        <v>110</v>
      </c>
      <c r="D204" t="s">
        <v>886</v>
      </c>
      <c r="E204" t="s">
        <v>524</v>
      </c>
      <c r="F204" t="s">
        <v>526</v>
      </c>
      <c r="H204" s="94">
        <v>290000</v>
      </c>
      <c r="I204" s="126"/>
    </row>
    <row r="205" spans="1:9" x14ac:dyDescent="0.3">
      <c r="A205" t="str">
        <f t="shared" si="3"/>
        <v>3Bristol, City of</v>
      </c>
      <c r="B205">
        <v>3</v>
      </c>
      <c r="C205" t="s">
        <v>110</v>
      </c>
      <c r="D205" t="s">
        <v>887</v>
      </c>
      <c r="E205" t="s">
        <v>509</v>
      </c>
      <c r="H205" s="94">
        <v>7500</v>
      </c>
      <c r="I205" s="126"/>
    </row>
    <row r="206" spans="1:9" x14ac:dyDescent="0.3">
      <c r="A206" t="str">
        <f t="shared" si="3"/>
        <v>4Bristol, City of</v>
      </c>
      <c r="B206">
        <v>4</v>
      </c>
      <c r="C206" t="s">
        <v>110</v>
      </c>
      <c r="D206" t="s">
        <v>888</v>
      </c>
      <c r="E206" t="s">
        <v>527</v>
      </c>
      <c r="F206" t="s">
        <v>552</v>
      </c>
      <c r="H206" s="94">
        <v>60000</v>
      </c>
      <c r="I206" s="126"/>
    </row>
    <row r="207" spans="1:9" x14ac:dyDescent="0.3">
      <c r="A207" t="str">
        <f t="shared" si="3"/>
        <v>5Bristol, City of</v>
      </c>
      <c r="B207">
        <v>5</v>
      </c>
      <c r="C207" t="s">
        <v>110</v>
      </c>
      <c r="D207" t="s">
        <v>889</v>
      </c>
      <c r="E207" t="s">
        <v>535</v>
      </c>
      <c r="F207" t="s">
        <v>536</v>
      </c>
      <c r="H207" s="94">
        <v>82800</v>
      </c>
      <c r="I207" s="126"/>
    </row>
    <row r="208" spans="1:9" x14ac:dyDescent="0.3">
      <c r="A208" t="str">
        <f t="shared" si="3"/>
        <v>6Bristol, City of</v>
      </c>
      <c r="B208">
        <v>6</v>
      </c>
      <c r="C208" t="s">
        <v>110</v>
      </c>
      <c r="D208" t="s">
        <v>890</v>
      </c>
      <c r="E208" t="s">
        <v>543</v>
      </c>
      <c r="F208" t="s">
        <v>544</v>
      </c>
      <c r="H208" s="94">
        <v>10000</v>
      </c>
      <c r="I208" s="126"/>
    </row>
    <row r="209" spans="1:9" x14ac:dyDescent="0.3">
      <c r="A209" t="str">
        <f t="shared" si="3"/>
        <v>7Bristol, City of</v>
      </c>
      <c r="B209">
        <v>7</v>
      </c>
      <c r="C209" t="s">
        <v>110</v>
      </c>
      <c r="D209" t="s">
        <v>891</v>
      </c>
      <c r="E209" t="s">
        <v>529</v>
      </c>
      <c r="F209" t="s">
        <v>530</v>
      </c>
      <c r="H209" s="94">
        <v>80000</v>
      </c>
      <c r="I209" s="126"/>
    </row>
    <row r="210" spans="1:9" x14ac:dyDescent="0.3">
      <c r="A210" t="str">
        <f t="shared" si="3"/>
        <v>8Bristol, City of</v>
      </c>
      <c r="B210">
        <v>8</v>
      </c>
      <c r="C210" t="s">
        <v>110</v>
      </c>
      <c r="D210" t="s">
        <v>892</v>
      </c>
      <c r="E210" t="s">
        <v>543</v>
      </c>
      <c r="F210" t="s">
        <v>544</v>
      </c>
      <c r="H210" s="94">
        <v>43950</v>
      </c>
      <c r="I210" s="126"/>
    </row>
    <row r="211" spans="1:9" x14ac:dyDescent="0.3">
      <c r="A211" t="str">
        <f t="shared" si="3"/>
        <v>9Bristol, City of</v>
      </c>
      <c r="B211">
        <v>9</v>
      </c>
      <c r="C211" t="s">
        <v>110</v>
      </c>
      <c r="D211" t="s">
        <v>893</v>
      </c>
      <c r="E211" t="s">
        <v>529</v>
      </c>
      <c r="F211" t="s">
        <v>530</v>
      </c>
      <c r="H211" s="94">
        <v>100000</v>
      </c>
      <c r="I211" s="126"/>
    </row>
    <row r="212" spans="1:9" x14ac:dyDescent="0.3">
      <c r="A212" t="str">
        <f t="shared" si="3"/>
        <v>10Bristol, City of</v>
      </c>
      <c r="B212">
        <v>10</v>
      </c>
      <c r="C212" t="s">
        <v>110</v>
      </c>
      <c r="D212" t="s">
        <v>893</v>
      </c>
      <c r="E212" t="s">
        <v>529</v>
      </c>
      <c r="F212" t="s">
        <v>542</v>
      </c>
      <c r="H212" s="94">
        <v>60000</v>
      </c>
      <c r="I212" s="126"/>
    </row>
    <row r="213" spans="1:9" x14ac:dyDescent="0.3">
      <c r="A213" t="str">
        <f t="shared" si="3"/>
        <v>11Bristol, City of</v>
      </c>
      <c r="B213">
        <v>11</v>
      </c>
      <c r="C213" t="s">
        <v>110</v>
      </c>
      <c r="D213" t="s">
        <v>893</v>
      </c>
      <c r="E213" t="s">
        <v>529</v>
      </c>
      <c r="F213" t="s">
        <v>550</v>
      </c>
      <c r="H213" s="94">
        <v>1200000</v>
      </c>
      <c r="I213" s="126"/>
    </row>
    <row r="214" spans="1:9" x14ac:dyDescent="0.3">
      <c r="A214" t="str">
        <f t="shared" si="3"/>
        <v>12Bristol, City of</v>
      </c>
      <c r="B214">
        <v>12</v>
      </c>
      <c r="C214" t="s">
        <v>110</v>
      </c>
      <c r="D214" t="s">
        <v>893</v>
      </c>
      <c r="E214" t="s">
        <v>523</v>
      </c>
      <c r="F214" t="s">
        <v>531</v>
      </c>
      <c r="H214" s="94">
        <v>300000</v>
      </c>
      <c r="I214" s="126"/>
    </row>
    <row r="215" spans="1:9" x14ac:dyDescent="0.3">
      <c r="A215" t="str">
        <f t="shared" si="3"/>
        <v>13Bristol, City of</v>
      </c>
      <c r="B215">
        <v>13</v>
      </c>
      <c r="C215" t="s">
        <v>110</v>
      </c>
      <c r="D215" t="s">
        <v>894</v>
      </c>
      <c r="E215" t="s">
        <v>543</v>
      </c>
      <c r="F215" t="s">
        <v>544</v>
      </c>
      <c r="H215" s="94">
        <v>10725</v>
      </c>
      <c r="I215" s="126"/>
    </row>
    <row r="216" spans="1:9" x14ac:dyDescent="0.3">
      <c r="A216" t="str">
        <f t="shared" si="3"/>
        <v>14Bristol, City of</v>
      </c>
      <c r="B216">
        <v>14</v>
      </c>
      <c r="C216" t="s">
        <v>110</v>
      </c>
      <c r="D216" t="s">
        <v>895</v>
      </c>
      <c r="E216" t="s">
        <v>532</v>
      </c>
      <c r="F216" t="s">
        <v>537</v>
      </c>
      <c r="H216" s="94">
        <v>160000</v>
      </c>
      <c r="I216" s="126"/>
    </row>
    <row r="217" spans="1:9" x14ac:dyDescent="0.3">
      <c r="A217" t="str">
        <f t="shared" si="3"/>
        <v>15Bristol, City of</v>
      </c>
      <c r="B217">
        <v>15</v>
      </c>
      <c r="C217" t="s">
        <v>110</v>
      </c>
      <c r="D217" t="s">
        <v>896</v>
      </c>
      <c r="E217" t="s">
        <v>549</v>
      </c>
      <c r="H217" s="94">
        <v>42000</v>
      </c>
      <c r="I217" s="126"/>
    </row>
    <row r="218" spans="1:9" x14ac:dyDescent="0.3">
      <c r="A218" t="str">
        <f t="shared" si="3"/>
        <v>16Bristol, City of</v>
      </c>
      <c r="B218">
        <v>16</v>
      </c>
      <c r="C218" t="s">
        <v>110</v>
      </c>
      <c r="D218" t="s">
        <v>897</v>
      </c>
      <c r="E218" t="s">
        <v>524</v>
      </c>
      <c r="F218" t="s">
        <v>526</v>
      </c>
      <c r="H218" s="94">
        <v>60000</v>
      </c>
      <c r="I218" s="126"/>
    </row>
    <row r="219" spans="1:9" x14ac:dyDescent="0.3">
      <c r="A219" t="str">
        <f t="shared" si="3"/>
        <v>17Bristol, City of</v>
      </c>
      <c r="B219">
        <v>17</v>
      </c>
      <c r="C219" t="s">
        <v>110</v>
      </c>
      <c r="D219" t="s">
        <v>898</v>
      </c>
      <c r="E219" t="s">
        <v>535</v>
      </c>
      <c r="F219" t="s">
        <v>536</v>
      </c>
      <c r="H219" s="94">
        <v>100000</v>
      </c>
      <c r="I219" s="126"/>
    </row>
    <row r="220" spans="1:9" x14ac:dyDescent="0.3">
      <c r="A220" t="str">
        <f t="shared" si="3"/>
        <v>18Bristol, City of</v>
      </c>
      <c r="B220">
        <v>18</v>
      </c>
      <c r="C220" t="s">
        <v>110</v>
      </c>
      <c r="D220" t="s">
        <v>899</v>
      </c>
      <c r="E220" t="s">
        <v>523</v>
      </c>
      <c r="F220" t="s">
        <v>531</v>
      </c>
      <c r="H220" s="94">
        <v>110981</v>
      </c>
      <c r="I220" s="126"/>
    </row>
    <row r="221" spans="1:9" x14ac:dyDescent="0.3">
      <c r="A221" t="str">
        <f t="shared" si="3"/>
        <v>19Bristol, City of</v>
      </c>
      <c r="B221">
        <v>19</v>
      </c>
      <c r="C221" t="s">
        <v>110</v>
      </c>
      <c r="D221" t="s">
        <v>900</v>
      </c>
      <c r="E221" t="s">
        <v>522</v>
      </c>
      <c r="H221" s="94">
        <v>30000</v>
      </c>
      <c r="I221" s="126"/>
    </row>
    <row r="222" spans="1:9" x14ac:dyDescent="0.3">
      <c r="A222" t="str">
        <f t="shared" si="3"/>
        <v>20Bristol, City of</v>
      </c>
      <c r="B222">
        <v>20</v>
      </c>
      <c r="C222" t="s">
        <v>110</v>
      </c>
      <c r="D222" t="s">
        <v>901</v>
      </c>
      <c r="E222" t="s">
        <v>535</v>
      </c>
      <c r="F222" t="s">
        <v>536</v>
      </c>
      <c r="H222" s="94">
        <v>508000</v>
      </c>
      <c r="I222" s="126"/>
    </row>
    <row r="223" spans="1:9" x14ac:dyDescent="0.3">
      <c r="A223" t="str">
        <f t="shared" si="3"/>
        <v>21Bristol, City of</v>
      </c>
      <c r="B223">
        <v>21</v>
      </c>
      <c r="C223" t="s">
        <v>110</v>
      </c>
      <c r="D223" t="s">
        <v>902</v>
      </c>
      <c r="E223" t="s">
        <v>522</v>
      </c>
      <c r="H223" s="94">
        <v>7500</v>
      </c>
      <c r="I223" s="126"/>
    </row>
    <row r="224" spans="1:9" x14ac:dyDescent="0.3">
      <c r="A224" t="str">
        <f t="shared" si="3"/>
        <v>22Bristol, City of</v>
      </c>
      <c r="B224">
        <v>22</v>
      </c>
      <c r="C224" t="s">
        <v>110</v>
      </c>
      <c r="D224" t="s">
        <v>903</v>
      </c>
      <c r="E224" t="s">
        <v>524</v>
      </c>
      <c r="F224" t="s">
        <v>525</v>
      </c>
      <c r="H224" s="94">
        <v>29500</v>
      </c>
      <c r="I224" s="126"/>
    </row>
    <row r="225" spans="1:9" x14ac:dyDescent="0.3">
      <c r="A225" t="str">
        <f t="shared" si="3"/>
        <v>23Bristol, City of</v>
      </c>
      <c r="B225">
        <v>23</v>
      </c>
      <c r="C225" t="s">
        <v>110</v>
      </c>
      <c r="D225" t="s">
        <v>904</v>
      </c>
      <c r="E225" t="s">
        <v>529</v>
      </c>
      <c r="F225" t="s">
        <v>542</v>
      </c>
      <c r="H225" s="94">
        <v>10000</v>
      </c>
      <c r="I225" s="126"/>
    </row>
    <row r="226" spans="1:9" x14ac:dyDescent="0.3">
      <c r="A226" t="str">
        <f t="shared" si="3"/>
        <v>24Bristol, City of</v>
      </c>
      <c r="B226">
        <v>24</v>
      </c>
      <c r="C226" t="s">
        <v>110</v>
      </c>
      <c r="D226" t="s">
        <v>905</v>
      </c>
      <c r="E226" t="s">
        <v>523</v>
      </c>
      <c r="F226" t="s">
        <v>541</v>
      </c>
      <c r="H226" s="94">
        <v>95436</v>
      </c>
      <c r="I226" s="126"/>
    </row>
    <row r="227" spans="1:9" x14ac:dyDescent="0.3">
      <c r="A227" t="str">
        <f t="shared" si="3"/>
        <v>25Bristol, City of</v>
      </c>
      <c r="B227">
        <v>25</v>
      </c>
      <c r="C227" t="s">
        <v>110</v>
      </c>
      <c r="D227" t="s">
        <v>906</v>
      </c>
      <c r="E227" t="s">
        <v>532</v>
      </c>
      <c r="F227" t="s">
        <v>537</v>
      </c>
      <c r="H227" s="94">
        <v>50000</v>
      </c>
      <c r="I227" s="126"/>
    </row>
    <row r="228" spans="1:9" x14ac:dyDescent="0.3">
      <c r="A228" t="str">
        <f t="shared" si="3"/>
        <v>26Bristol, City of</v>
      </c>
      <c r="B228">
        <v>26</v>
      </c>
      <c r="C228" t="s">
        <v>110</v>
      </c>
      <c r="D228" t="s">
        <v>906</v>
      </c>
      <c r="E228" t="s">
        <v>532</v>
      </c>
      <c r="H228" s="94">
        <v>50000</v>
      </c>
      <c r="I228" s="126"/>
    </row>
    <row r="229" spans="1:9" x14ac:dyDescent="0.3">
      <c r="A229" t="str">
        <f t="shared" si="3"/>
        <v>27Bristol, City of</v>
      </c>
      <c r="B229">
        <v>27</v>
      </c>
      <c r="C229" t="s">
        <v>110</v>
      </c>
      <c r="D229" t="s">
        <v>907</v>
      </c>
      <c r="E229" t="s">
        <v>523</v>
      </c>
      <c r="F229" t="s">
        <v>531</v>
      </c>
      <c r="H229" s="94">
        <v>1250000</v>
      </c>
      <c r="I229" s="126"/>
    </row>
    <row r="230" spans="1:9" x14ac:dyDescent="0.3">
      <c r="A230" t="str">
        <f t="shared" si="3"/>
        <v>28Bristol, City of</v>
      </c>
      <c r="B230">
        <v>28</v>
      </c>
      <c r="C230" t="s">
        <v>110</v>
      </c>
      <c r="D230" t="s">
        <v>908</v>
      </c>
      <c r="E230" t="s">
        <v>535</v>
      </c>
      <c r="F230" t="s">
        <v>536</v>
      </c>
      <c r="H230" s="94">
        <v>14400</v>
      </c>
      <c r="I230" s="126"/>
    </row>
    <row r="231" spans="1:9" x14ac:dyDescent="0.3">
      <c r="A231" t="str">
        <f t="shared" si="3"/>
        <v>29Bristol, City of</v>
      </c>
      <c r="B231">
        <v>29</v>
      </c>
      <c r="C231" t="s">
        <v>110</v>
      </c>
      <c r="D231" t="s">
        <v>909</v>
      </c>
      <c r="E231" t="s">
        <v>534</v>
      </c>
      <c r="F231" t="s">
        <v>538</v>
      </c>
      <c r="H231" s="94">
        <v>30000</v>
      </c>
      <c r="I231" s="126"/>
    </row>
    <row r="232" spans="1:9" x14ac:dyDescent="0.3">
      <c r="A232" t="str">
        <f t="shared" si="3"/>
        <v>30Bristol, City of</v>
      </c>
      <c r="B232">
        <v>30</v>
      </c>
      <c r="C232" t="s">
        <v>110</v>
      </c>
      <c r="D232" t="s">
        <v>910</v>
      </c>
      <c r="E232" t="s">
        <v>534</v>
      </c>
      <c r="F232" t="s">
        <v>538</v>
      </c>
      <c r="H232" s="94">
        <v>24000</v>
      </c>
      <c r="I232" s="126"/>
    </row>
    <row r="233" spans="1:9" x14ac:dyDescent="0.3">
      <c r="A233" t="str">
        <f t="shared" si="3"/>
        <v>31Bristol, City of</v>
      </c>
      <c r="B233">
        <v>31</v>
      </c>
      <c r="C233" t="s">
        <v>110</v>
      </c>
      <c r="D233" t="s">
        <v>910</v>
      </c>
      <c r="E233" t="s">
        <v>534</v>
      </c>
      <c r="F233" t="s">
        <v>540</v>
      </c>
      <c r="H233" s="94">
        <v>129400</v>
      </c>
      <c r="I233" s="126"/>
    </row>
    <row r="234" spans="1:9" x14ac:dyDescent="0.3">
      <c r="A234" t="str">
        <f t="shared" si="3"/>
        <v>32Bristol, City of</v>
      </c>
      <c r="B234">
        <v>32</v>
      </c>
      <c r="C234" t="s">
        <v>110</v>
      </c>
      <c r="D234" t="s">
        <v>911</v>
      </c>
      <c r="E234" t="s">
        <v>529</v>
      </c>
      <c r="F234" t="s">
        <v>550</v>
      </c>
      <c r="H234" s="94">
        <v>50000</v>
      </c>
      <c r="I234" s="126"/>
    </row>
    <row r="235" spans="1:9" x14ac:dyDescent="0.3">
      <c r="A235" t="str">
        <f t="shared" si="3"/>
        <v>33Bristol, City of</v>
      </c>
      <c r="B235">
        <v>33</v>
      </c>
      <c r="C235" t="s">
        <v>110</v>
      </c>
      <c r="D235" t="s">
        <v>912</v>
      </c>
      <c r="E235" t="s">
        <v>524</v>
      </c>
      <c r="F235" t="s">
        <v>526</v>
      </c>
      <c r="H235" s="94">
        <v>75000</v>
      </c>
      <c r="I235" s="126"/>
    </row>
    <row r="236" spans="1:9" x14ac:dyDescent="0.3">
      <c r="A236" t="str">
        <f t="shared" si="3"/>
        <v>1Bromley</v>
      </c>
      <c r="B236">
        <v>1</v>
      </c>
      <c r="C236" t="s">
        <v>112</v>
      </c>
      <c r="D236" t="s">
        <v>913</v>
      </c>
      <c r="E236" t="s">
        <v>521</v>
      </c>
      <c r="H236" s="94">
        <v>23144</v>
      </c>
      <c r="I236" s="126"/>
    </row>
    <row r="237" spans="1:9" x14ac:dyDescent="0.3">
      <c r="A237" t="str">
        <f t="shared" si="3"/>
        <v>2Bromley</v>
      </c>
      <c r="B237">
        <v>2</v>
      </c>
      <c r="C237" t="s">
        <v>112</v>
      </c>
      <c r="D237" t="s">
        <v>914</v>
      </c>
      <c r="E237" t="s">
        <v>509</v>
      </c>
      <c r="H237" s="94">
        <v>330000</v>
      </c>
      <c r="I237" s="126"/>
    </row>
    <row r="238" spans="1:9" x14ac:dyDescent="0.3">
      <c r="A238" t="str">
        <f t="shared" si="3"/>
        <v>3Bromley</v>
      </c>
      <c r="B238">
        <v>3</v>
      </c>
      <c r="C238" t="s">
        <v>112</v>
      </c>
      <c r="D238" t="s">
        <v>915</v>
      </c>
      <c r="E238" t="s">
        <v>509</v>
      </c>
      <c r="H238" s="94">
        <v>93000</v>
      </c>
      <c r="I238" s="126"/>
    </row>
    <row r="239" spans="1:9" x14ac:dyDescent="0.3">
      <c r="A239" t="str">
        <f t="shared" si="3"/>
        <v>4Bromley</v>
      </c>
      <c r="B239">
        <v>4</v>
      </c>
      <c r="C239" t="s">
        <v>112</v>
      </c>
      <c r="D239" t="s">
        <v>916</v>
      </c>
      <c r="E239" t="s">
        <v>509</v>
      </c>
      <c r="H239" s="94">
        <v>30000</v>
      </c>
      <c r="I239" s="126"/>
    </row>
    <row r="240" spans="1:9" x14ac:dyDescent="0.3">
      <c r="A240" t="str">
        <f t="shared" si="3"/>
        <v>5Bromley</v>
      </c>
      <c r="B240">
        <v>5</v>
      </c>
      <c r="C240" t="s">
        <v>112</v>
      </c>
      <c r="D240" t="s">
        <v>917</v>
      </c>
      <c r="E240" t="s">
        <v>532</v>
      </c>
      <c r="F240" t="s">
        <v>533</v>
      </c>
      <c r="H240" s="94">
        <v>200000</v>
      </c>
      <c r="I240" s="126"/>
    </row>
    <row r="241" spans="1:9" x14ac:dyDescent="0.3">
      <c r="A241" t="str">
        <f t="shared" si="3"/>
        <v>6Bromley</v>
      </c>
      <c r="B241">
        <v>6</v>
      </c>
      <c r="C241" t="s">
        <v>112</v>
      </c>
      <c r="D241" t="s">
        <v>727</v>
      </c>
      <c r="E241" t="s">
        <v>534</v>
      </c>
      <c r="F241" t="s">
        <v>538</v>
      </c>
      <c r="H241" s="94">
        <v>250000</v>
      </c>
      <c r="I241" s="126"/>
    </row>
    <row r="242" spans="1:9" x14ac:dyDescent="0.3">
      <c r="A242" t="str">
        <f t="shared" si="3"/>
        <v>7Bromley</v>
      </c>
      <c r="B242">
        <v>7</v>
      </c>
      <c r="C242" t="s">
        <v>112</v>
      </c>
      <c r="D242" t="s">
        <v>918</v>
      </c>
      <c r="E242" t="s">
        <v>509</v>
      </c>
      <c r="H242" s="94">
        <v>200000</v>
      </c>
      <c r="I242" s="126"/>
    </row>
    <row r="243" spans="1:9" x14ac:dyDescent="0.3">
      <c r="A243" t="str">
        <f t="shared" si="3"/>
        <v>8Bromley</v>
      </c>
      <c r="B243">
        <v>8</v>
      </c>
      <c r="C243" t="s">
        <v>112</v>
      </c>
      <c r="D243" t="s">
        <v>549</v>
      </c>
      <c r="E243" t="s">
        <v>549</v>
      </c>
      <c r="H243" s="94">
        <v>103658</v>
      </c>
      <c r="I243" s="126"/>
    </row>
    <row r="244" spans="1:9" x14ac:dyDescent="0.3">
      <c r="A244" t="str">
        <f t="shared" si="3"/>
        <v>9Bromley</v>
      </c>
      <c r="B244">
        <v>9</v>
      </c>
      <c r="C244" t="s">
        <v>112</v>
      </c>
      <c r="D244" t="s">
        <v>919</v>
      </c>
      <c r="E244" t="s">
        <v>535</v>
      </c>
      <c r="F244" t="s">
        <v>536</v>
      </c>
      <c r="H244" s="94">
        <v>250000</v>
      </c>
      <c r="I244" s="126"/>
    </row>
    <row r="245" spans="1:9" x14ac:dyDescent="0.3">
      <c r="A245" t="str">
        <f t="shared" si="3"/>
        <v>10Bromley</v>
      </c>
      <c r="B245">
        <v>10</v>
      </c>
      <c r="C245" t="s">
        <v>112</v>
      </c>
      <c r="D245" t="s">
        <v>920</v>
      </c>
      <c r="E245" t="s">
        <v>529</v>
      </c>
      <c r="F245" t="s">
        <v>542</v>
      </c>
      <c r="H245" s="94">
        <v>20000</v>
      </c>
      <c r="I245" s="126"/>
    </row>
    <row r="246" spans="1:9" x14ac:dyDescent="0.3">
      <c r="A246" t="str">
        <f t="shared" si="3"/>
        <v>11Bromley</v>
      </c>
      <c r="B246">
        <v>11</v>
      </c>
      <c r="C246" t="s">
        <v>112</v>
      </c>
      <c r="D246" t="s">
        <v>921</v>
      </c>
      <c r="E246" t="s">
        <v>529</v>
      </c>
      <c r="F246" t="s">
        <v>542</v>
      </c>
      <c r="H246" s="94">
        <v>25000</v>
      </c>
      <c r="I246" s="126"/>
    </row>
    <row r="247" spans="1:9" x14ac:dyDescent="0.3">
      <c r="A247" t="str">
        <f t="shared" si="3"/>
        <v>12Bromley</v>
      </c>
      <c r="B247">
        <v>12</v>
      </c>
      <c r="C247" t="s">
        <v>112</v>
      </c>
      <c r="D247" t="s">
        <v>922</v>
      </c>
      <c r="E247" t="s">
        <v>535</v>
      </c>
      <c r="F247" t="s">
        <v>536</v>
      </c>
      <c r="H247" s="94">
        <v>182000</v>
      </c>
      <c r="I247" s="126"/>
    </row>
    <row r="248" spans="1:9" x14ac:dyDescent="0.3">
      <c r="A248" t="str">
        <f t="shared" si="3"/>
        <v>13Bromley</v>
      </c>
      <c r="B248">
        <v>13</v>
      </c>
      <c r="C248" t="s">
        <v>112</v>
      </c>
      <c r="D248" t="s">
        <v>923</v>
      </c>
      <c r="E248" t="s">
        <v>509</v>
      </c>
      <c r="H248" s="94">
        <v>95000</v>
      </c>
      <c r="I248" s="126"/>
    </row>
    <row r="249" spans="1:9" x14ac:dyDescent="0.3">
      <c r="A249" t="str">
        <f t="shared" si="3"/>
        <v>14Bromley</v>
      </c>
      <c r="B249">
        <v>14</v>
      </c>
      <c r="C249" t="s">
        <v>112</v>
      </c>
      <c r="D249" t="s">
        <v>924</v>
      </c>
      <c r="E249" t="s">
        <v>529</v>
      </c>
      <c r="F249" t="s">
        <v>542</v>
      </c>
      <c r="H249" s="94">
        <v>110000</v>
      </c>
      <c r="I249" s="126"/>
    </row>
    <row r="250" spans="1:9" x14ac:dyDescent="0.3">
      <c r="A250" t="str">
        <f t="shared" si="3"/>
        <v>15Bromley</v>
      </c>
      <c r="B250">
        <v>15</v>
      </c>
      <c r="C250" t="s">
        <v>112</v>
      </c>
      <c r="D250" t="s">
        <v>925</v>
      </c>
      <c r="E250" t="s">
        <v>532</v>
      </c>
      <c r="F250" t="s">
        <v>509</v>
      </c>
      <c r="H250" s="94">
        <v>5000</v>
      </c>
      <c r="I250" s="126"/>
    </row>
    <row r="251" spans="1:9" x14ac:dyDescent="0.3">
      <c r="A251" t="str">
        <f t="shared" si="3"/>
        <v>16Bromley</v>
      </c>
      <c r="B251">
        <v>16</v>
      </c>
      <c r="C251" t="s">
        <v>112</v>
      </c>
      <c r="D251" t="s">
        <v>926</v>
      </c>
      <c r="E251" t="s">
        <v>523</v>
      </c>
      <c r="F251" t="s">
        <v>531</v>
      </c>
      <c r="H251" s="94">
        <v>177000</v>
      </c>
      <c r="I251" s="126"/>
    </row>
    <row r="252" spans="1:9" x14ac:dyDescent="0.3">
      <c r="A252" t="str">
        <f t="shared" si="3"/>
        <v>17Bromley</v>
      </c>
      <c r="B252">
        <v>17</v>
      </c>
      <c r="C252" t="s">
        <v>112</v>
      </c>
      <c r="D252" t="s">
        <v>927</v>
      </c>
      <c r="E252" t="s">
        <v>509</v>
      </c>
      <c r="H252" s="94">
        <v>20000</v>
      </c>
      <c r="I252" s="126"/>
    </row>
    <row r="253" spans="1:9" x14ac:dyDescent="0.3">
      <c r="A253" t="str">
        <f t="shared" si="3"/>
        <v>18Bromley</v>
      </c>
      <c r="B253">
        <v>18</v>
      </c>
      <c r="C253" t="s">
        <v>112</v>
      </c>
      <c r="D253" t="s">
        <v>928</v>
      </c>
      <c r="E253" t="s">
        <v>509</v>
      </c>
      <c r="H253" s="94">
        <v>50000</v>
      </c>
      <c r="I253" s="126"/>
    </row>
    <row r="254" spans="1:9" x14ac:dyDescent="0.3">
      <c r="A254" t="str">
        <f t="shared" si="3"/>
        <v>19Bromley</v>
      </c>
      <c r="B254">
        <v>19</v>
      </c>
      <c r="C254" t="s">
        <v>112</v>
      </c>
      <c r="D254" t="s">
        <v>929</v>
      </c>
      <c r="E254" t="s">
        <v>532</v>
      </c>
      <c r="F254" t="s">
        <v>533</v>
      </c>
      <c r="H254" s="94">
        <v>96000</v>
      </c>
      <c r="I254" s="126"/>
    </row>
    <row r="255" spans="1:9" x14ac:dyDescent="0.3">
      <c r="A255" t="str">
        <f t="shared" si="3"/>
        <v>20Bromley</v>
      </c>
      <c r="B255">
        <v>20</v>
      </c>
      <c r="C255" t="s">
        <v>112</v>
      </c>
      <c r="D255" t="s">
        <v>930</v>
      </c>
      <c r="E255" t="s">
        <v>509</v>
      </c>
      <c r="H255" s="94">
        <v>54600</v>
      </c>
      <c r="I255" s="126"/>
    </row>
    <row r="256" spans="1:9" x14ac:dyDescent="0.3">
      <c r="A256" t="str">
        <f t="shared" si="3"/>
        <v>1Buckinghamshire</v>
      </c>
      <c r="B256">
        <v>1</v>
      </c>
      <c r="C256" t="s">
        <v>114</v>
      </c>
      <c r="D256" t="s">
        <v>931</v>
      </c>
      <c r="E256" t="s">
        <v>524</v>
      </c>
      <c r="F256" t="s">
        <v>526</v>
      </c>
      <c r="H256" s="94">
        <v>200000</v>
      </c>
      <c r="I256" s="126"/>
    </row>
    <row r="257" spans="1:9" x14ac:dyDescent="0.3">
      <c r="A257" t="str">
        <f t="shared" si="3"/>
        <v>2Buckinghamshire</v>
      </c>
      <c r="B257">
        <v>2</v>
      </c>
      <c r="C257" t="s">
        <v>114</v>
      </c>
      <c r="D257" t="s">
        <v>932</v>
      </c>
      <c r="E257" t="s">
        <v>524</v>
      </c>
      <c r="F257" t="s">
        <v>526</v>
      </c>
      <c r="H257" s="94">
        <v>140000</v>
      </c>
      <c r="I257" s="126"/>
    </row>
    <row r="258" spans="1:9" x14ac:dyDescent="0.3">
      <c r="A258" t="str">
        <f t="shared" ref="A258:A321" si="4">B258&amp;C258</f>
        <v>3Buckinghamshire</v>
      </c>
      <c r="B258">
        <v>3</v>
      </c>
      <c r="C258" t="s">
        <v>114</v>
      </c>
      <c r="D258" t="s">
        <v>798</v>
      </c>
      <c r="E258" t="s">
        <v>521</v>
      </c>
      <c r="H258" s="94">
        <v>17000</v>
      </c>
      <c r="I258" s="126"/>
    </row>
    <row r="259" spans="1:9" x14ac:dyDescent="0.3">
      <c r="A259" t="str">
        <f t="shared" si="4"/>
        <v>4Buckinghamshire</v>
      </c>
      <c r="B259">
        <v>4</v>
      </c>
      <c r="C259" t="s">
        <v>114</v>
      </c>
      <c r="D259" t="s">
        <v>933</v>
      </c>
      <c r="E259" t="s">
        <v>522</v>
      </c>
      <c r="H259" s="94">
        <v>150000</v>
      </c>
      <c r="I259" s="126"/>
    </row>
    <row r="260" spans="1:9" x14ac:dyDescent="0.3">
      <c r="A260" t="str">
        <f t="shared" si="4"/>
        <v>5Buckinghamshire</v>
      </c>
      <c r="B260">
        <v>5</v>
      </c>
      <c r="C260" t="s">
        <v>114</v>
      </c>
      <c r="D260" t="s">
        <v>934</v>
      </c>
      <c r="E260" t="s">
        <v>529</v>
      </c>
      <c r="F260" t="s">
        <v>542</v>
      </c>
      <c r="H260" s="94">
        <v>1063776.8933447469</v>
      </c>
      <c r="I260" s="126"/>
    </row>
    <row r="261" spans="1:9" x14ac:dyDescent="0.3">
      <c r="A261" t="str">
        <f t="shared" si="4"/>
        <v>6Buckinghamshire</v>
      </c>
      <c r="B261">
        <v>6</v>
      </c>
      <c r="C261" t="s">
        <v>114</v>
      </c>
      <c r="D261" t="s">
        <v>935</v>
      </c>
      <c r="E261" t="s">
        <v>524</v>
      </c>
      <c r="F261" t="s">
        <v>526</v>
      </c>
      <c r="H261" s="94">
        <v>51425</v>
      </c>
      <c r="I261" s="126"/>
    </row>
    <row r="262" spans="1:9" x14ac:dyDescent="0.3">
      <c r="A262" t="str">
        <f t="shared" si="4"/>
        <v>7Buckinghamshire</v>
      </c>
      <c r="B262">
        <v>7</v>
      </c>
      <c r="C262" t="s">
        <v>114</v>
      </c>
      <c r="D262" t="s">
        <v>936</v>
      </c>
      <c r="E262" t="s">
        <v>522</v>
      </c>
      <c r="H262" s="94">
        <v>25000</v>
      </c>
      <c r="I262" s="126"/>
    </row>
    <row r="263" spans="1:9" x14ac:dyDescent="0.3">
      <c r="A263" t="str">
        <f t="shared" si="4"/>
        <v>8Buckinghamshire</v>
      </c>
      <c r="B263">
        <v>8</v>
      </c>
      <c r="C263" t="s">
        <v>114</v>
      </c>
      <c r="D263" t="s">
        <v>937</v>
      </c>
      <c r="E263" t="s">
        <v>529</v>
      </c>
      <c r="F263" t="s">
        <v>542</v>
      </c>
      <c r="H263" s="94">
        <v>1831563.1066552531</v>
      </c>
      <c r="I263" s="126"/>
    </row>
    <row r="264" spans="1:9" x14ac:dyDescent="0.3">
      <c r="A264" t="str">
        <f t="shared" si="4"/>
        <v>9Buckinghamshire</v>
      </c>
      <c r="B264">
        <v>9</v>
      </c>
      <c r="C264" t="s">
        <v>114</v>
      </c>
      <c r="D264" t="s">
        <v>938</v>
      </c>
      <c r="E264" t="s">
        <v>522</v>
      </c>
      <c r="H264" s="94">
        <v>84134</v>
      </c>
      <c r="I264" s="126"/>
    </row>
    <row r="265" spans="1:9" x14ac:dyDescent="0.3">
      <c r="A265" t="str">
        <f t="shared" si="4"/>
        <v>10Buckinghamshire</v>
      </c>
      <c r="B265">
        <v>10</v>
      </c>
      <c r="C265" t="s">
        <v>114</v>
      </c>
      <c r="D265" t="s">
        <v>939</v>
      </c>
      <c r="E265" t="s">
        <v>522</v>
      </c>
      <c r="H265" s="94">
        <v>48866</v>
      </c>
      <c r="I265" s="126"/>
    </row>
    <row r="266" spans="1:9" x14ac:dyDescent="0.3">
      <c r="A266" t="str">
        <f t="shared" si="4"/>
        <v>11Buckinghamshire</v>
      </c>
      <c r="B266">
        <v>11</v>
      </c>
      <c r="C266" t="s">
        <v>114</v>
      </c>
      <c r="D266" t="s">
        <v>940</v>
      </c>
      <c r="E266" t="s">
        <v>522</v>
      </c>
      <c r="H266" s="94">
        <v>55000</v>
      </c>
      <c r="I266" s="126"/>
    </row>
    <row r="267" spans="1:9" x14ac:dyDescent="0.3">
      <c r="A267" t="str">
        <f t="shared" si="4"/>
        <v>12Buckinghamshire</v>
      </c>
      <c r="B267">
        <v>12</v>
      </c>
      <c r="C267" t="s">
        <v>114</v>
      </c>
      <c r="D267" t="s">
        <v>826</v>
      </c>
      <c r="E267" t="s">
        <v>522</v>
      </c>
      <c r="H267" s="94">
        <v>124000</v>
      </c>
      <c r="I267" s="126"/>
    </row>
    <row r="268" spans="1:9" x14ac:dyDescent="0.3">
      <c r="A268" t="str">
        <f t="shared" si="4"/>
        <v>1Bury</v>
      </c>
      <c r="B268">
        <v>1</v>
      </c>
      <c r="C268" t="s">
        <v>116</v>
      </c>
      <c r="D268" t="s">
        <v>941</v>
      </c>
      <c r="E268" t="s">
        <v>543</v>
      </c>
      <c r="F268" t="s">
        <v>544</v>
      </c>
      <c r="H268" s="94">
        <v>60000</v>
      </c>
      <c r="I268" s="126"/>
    </row>
    <row r="269" spans="1:9" x14ac:dyDescent="0.3">
      <c r="A269" t="str">
        <f t="shared" si="4"/>
        <v>2Bury</v>
      </c>
      <c r="B269">
        <v>2</v>
      </c>
      <c r="C269" t="s">
        <v>116</v>
      </c>
      <c r="D269" t="s">
        <v>942</v>
      </c>
      <c r="E269" t="s">
        <v>529</v>
      </c>
      <c r="F269" t="s">
        <v>530</v>
      </c>
      <c r="H269" s="94">
        <v>160000</v>
      </c>
      <c r="I269" s="126"/>
    </row>
    <row r="270" spans="1:9" x14ac:dyDescent="0.3">
      <c r="A270" t="str">
        <f t="shared" si="4"/>
        <v>3Bury</v>
      </c>
      <c r="B270">
        <v>3</v>
      </c>
      <c r="C270" t="s">
        <v>116</v>
      </c>
      <c r="D270" t="s">
        <v>943</v>
      </c>
      <c r="E270" t="s">
        <v>532</v>
      </c>
      <c r="F270" t="s">
        <v>545</v>
      </c>
      <c r="H270" s="94">
        <v>507000</v>
      </c>
      <c r="I270" s="126"/>
    </row>
    <row r="271" spans="1:9" x14ac:dyDescent="0.3">
      <c r="A271" t="str">
        <f t="shared" si="4"/>
        <v>4Bury</v>
      </c>
      <c r="B271">
        <v>4</v>
      </c>
      <c r="C271" t="s">
        <v>116</v>
      </c>
      <c r="D271" t="s">
        <v>944</v>
      </c>
      <c r="E271" t="s">
        <v>535</v>
      </c>
      <c r="F271" t="s">
        <v>536</v>
      </c>
      <c r="H271" s="94">
        <v>440000</v>
      </c>
      <c r="I271" s="126"/>
    </row>
    <row r="272" spans="1:9" x14ac:dyDescent="0.3">
      <c r="A272" t="str">
        <f t="shared" si="4"/>
        <v>5Bury</v>
      </c>
      <c r="B272">
        <v>5</v>
      </c>
      <c r="C272" t="s">
        <v>116</v>
      </c>
      <c r="D272" t="s">
        <v>945</v>
      </c>
      <c r="E272" t="s">
        <v>523</v>
      </c>
      <c r="F272" t="s">
        <v>541</v>
      </c>
      <c r="H272" s="94">
        <v>160000</v>
      </c>
      <c r="I272" s="126"/>
    </row>
    <row r="273" spans="1:9" x14ac:dyDescent="0.3">
      <c r="A273" t="str">
        <f t="shared" si="4"/>
        <v>6Bury</v>
      </c>
      <c r="B273">
        <v>6</v>
      </c>
      <c r="C273" t="s">
        <v>116</v>
      </c>
      <c r="D273" t="s">
        <v>946</v>
      </c>
      <c r="E273" t="s">
        <v>524</v>
      </c>
      <c r="F273" t="s">
        <v>547</v>
      </c>
      <c r="H273" s="94">
        <v>78000</v>
      </c>
      <c r="I273" s="126"/>
    </row>
    <row r="274" spans="1:9" x14ac:dyDescent="0.3">
      <c r="A274" t="str">
        <f t="shared" si="4"/>
        <v>7Bury</v>
      </c>
      <c r="B274">
        <v>7</v>
      </c>
      <c r="C274" t="s">
        <v>116</v>
      </c>
      <c r="D274" t="s">
        <v>947</v>
      </c>
      <c r="E274" t="s">
        <v>535</v>
      </c>
      <c r="F274" t="s">
        <v>536</v>
      </c>
      <c r="H274" s="94">
        <v>17000</v>
      </c>
      <c r="I274" s="126"/>
    </row>
    <row r="275" spans="1:9" x14ac:dyDescent="0.3">
      <c r="A275" t="str">
        <f t="shared" si="4"/>
        <v>8Bury</v>
      </c>
      <c r="B275">
        <v>8</v>
      </c>
      <c r="C275" t="s">
        <v>116</v>
      </c>
      <c r="D275" t="s">
        <v>948</v>
      </c>
      <c r="E275" t="s">
        <v>509</v>
      </c>
      <c r="H275" s="94">
        <v>60000</v>
      </c>
      <c r="I275" s="126"/>
    </row>
    <row r="276" spans="1:9" x14ac:dyDescent="0.3">
      <c r="A276" t="str">
        <f t="shared" si="4"/>
        <v>9Bury</v>
      </c>
      <c r="B276">
        <v>9</v>
      </c>
      <c r="C276" t="s">
        <v>116</v>
      </c>
      <c r="D276" t="s">
        <v>949</v>
      </c>
      <c r="E276" t="s">
        <v>532</v>
      </c>
      <c r="F276" t="s">
        <v>537</v>
      </c>
      <c r="H276" s="94">
        <v>18000</v>
      </c>
      <c r="I276" s="126"/>
    </row>
    <row r="277" spans="1:9" x14ac:dyDescent="0.3">
      <c r="A277" t="str">
        <f t="shared" si="4"/>
        <v>10Bury</v>
      </c>
      <c r="B277">
        <v>10</v>
      </c>
      <c r="C277" t="s">
        <v>116</v>
      </c>
      <c r="D277" t="s">
        <v>950</v>
      </c>
      <c r="E277" t="s">
        <v>523</v>
      </c>
      <c r="F277" t="s">
        <v>531</v>
      </c>
      <c r="H277" s="94">
        <v>25000</v>
      </c>
      <c r="I277" s="126"/>
    </row>
    <row r="278" spans="1:9" x14ac:dyDescent="0.3">
      <c r="A278" t="str">
        <f t="shared" si="4"/>
        <v>11Bury</v>
      </c>
      <c r="B278">
        <v>11</v>
      </c>
      <c r="C278" t="s">
        <v>116</v>
      </c>
      <c r="D278" t="s">
        <v>951</v>
      </c>
      <c r="E278" t="s">
        <v>523</v>
      </c>
      <c r="F278" t="s">
        <v>541</v>
      </c>
      <c r="H278" s="94">
        <v>15000</v>
      </c>
      <c r="I278" s="126"/>
    </row>
    <row r="279" spans="1:9" x14ac:dyDescent="0.3">
      <c r="A279" t="str">
        <f t="shared" si="4"/>
        <v>12Bury</v>
      </c>
      <c r="B279">
        <v>12</v>
      </c>
      <c r="C279" t="s">
        <v>116</v>
      </c>
      <c r="D279" t="s">
        <v>951</v>
      </c>
      <c r="E279" t="s">
        <v>523</v>
      </c>
      <c r="F279" t="s">
        <v>531</v>
      </c>
      <c r="H279" s="94">
        <v>10000</v>
      </c>
      <c r="I279" s="126"/>
    </row>
    <row r="280" spans="1:9" x14ac:dyDescent="0.3">
      <c r="A280" t="str">
        <f t="shared" si="4"/>
        <v>13Bury</v>
      </c>
      <c r="B280">
        <v>13</v>
      </c>
      <c r="C280" t="s">
        <v>116</v>
      </c>
      <c r="D280" t="s">
        <v>952</v>
      </c>
      <c r="E280" t="s">
        <v>524</v>
      </c>
      <c r="F280" t="s">
        <v>547</v>
      </c>
      <c r="H280" s="94">
        <v>66000</v>
      </c>
      <c r="I280" s="126"/>
    </row>
    <row r="281" spans="1:9" x14ac:dyDescent="0.3">
      <c r="A281" t="str">
        <f t="shared" si="4"/>
        <v>14Bury</v>
      </c>
      <c r="B281">
        <v>14</v>
      </c>
      <c r="C281" t="s">
        <v>116</v>
      </c>
      <c r="D281" t="s">
        <v>953</v>
      </c>
      <c r="E281" t="s">
        <v>509</v>
      </c>
      <c r="H281" s="94">
        <v>60000</v>
      </c>
      <c r="I281" s="126"/>
    </row>
    <row r="282" spans="1:9" x14ac:dyDescent="0.3">
      <c r="A282" t="str">
        <f t="shared" si="4"/>
        <v>15Bury</v>
      </c>
      <c r="B282">
        <v>15</v>
      </c>
      <c r="C282" t="s">
        <v>116</v>
      </c>
      <c r="D282" t="s">
        <v>954</v>
      </c>
      <c r="E282" t="s">
        <v>524</v>
      </c>
      <c r="F282" t="s">
        <v>547</v>
      </c>
      <c r="H282" s="94">
        <v>167000</v>
      </c>
      <c r="I282" s="126"/>
    </row>
    <row r="283" spans="1:9" x14ac:dyDescent="0.3">
      <c r="A283" t="str">
        <f t="shared" si="4"/>
        <v>16Bury</v>
      </c>
      <c r="B283">
        <v>16</v>
      </c>
      <c r="C283" t="s">
        <v>116</v>
      </c>
      <c r="D283" t="s">
        <v>955</v>
      </c>
      <c r="E283" t="s">
        <v>522</v>
      </c>
      <c r="F283" t="s">
        <v>547</v>
      </c>
      <c r="H283" s="94">
        <v>30000</v>
      </c>
      <c r="I283" s="126"/>
    </row>
    <row r="284" spans="1:9" x14ac:dyDescent="0.3">
      <c r="A284" t="str">
        <f t="shared" si="4"/>
        <v>1Calderdale</v>
      </c>
      <c r="B284">
        <v>1</v>
      </c>
      <c r="C284" t="s">
        <v>118</v>
      </c>
      <c r="D284" t="s">
        <v>887</v>
      </c>
      <c r="E284" t="s">
        <v>521</v>
      </c>
      <c r="H284" s="94">
        <v>20662</v>
      </c>
      <c r="I284" s="126"/>
    </row>
    <row r="285" spans="1:9" x14ac:dyDescent="0.3">
      <c r="A285" t="str">
        <f t="shared" si="4"/>
        <v>2Calderdale</v>
      </c>
      <c r="B285">
        <v>2</v>
      </c>
      <c r="C285" t="s">
        <v>118</v>
      </c>
      <c r="D285" t="s">
        <v>956</v>
      </c>
      <c r="E285" t="s">
        <v>509</v>
      </c>
      <c r="H285" s="94">
        <v>259509</v>
      </c>
      <c r="I285" s="126"/>
    </row>
    <row r="286" spans="1:9" x14ac:dyDescent="0.3">
      <c r="A286" t="str">
        <f t="shared" si="4"/>
        <v>3Calderdale</v>
      </c>
      <c r="B286">
        <v>3</v>
      </c>
      <c r="C286" t="s">
        <v>118</v>
      </c>
      <c r="D286" t="s">
        <v>727</v>
      </c>
      <c r="E286" t="s">
        <v>534</v>
      </c>
      <c r="F286" t="s">
        <v>538</v>
      </c>
      <c r="H286" s="94">
        <v>200000</v>
      </c>
      <c r="I286" s="126"/>
    </row>
    <row r="287" spans="1:9" x14ac:dyDescent="0.3">
      <c r="A287" t="str">
        <f t="shared" si="4"/>
        <v>4Calderdale</v>
      </c>
      <c r="B287">
        <v>4</v>
      </c>
      <c r="C287" t="s">
        <v>118</v>
      </c>
      <c r="D287" t="s">
        <v>957</v>
      </c>
      <c r="E287" t="s">
        <v>529</v>
      </c>
      <c r="F287" t="s">
        <v>542</v>
      </c>
      <c r="H287" s="94">
        <v>250000</v>
      </c>
      <c r="I287" s="126"/>
    </row>
    <row r="288" spans="1:9" x14ac:dyDescent="0.3">
      <c r="A288" t="str">
        <f t="shared" si="4"/>
        <v>5Calderdale</v>
      </c>
      <c r="B288">
        <v>5</v>
      </c>
      <c r="C288" t="s">
        <v>118</v>
      </c>
      <c r="D288" t="s">
        <v>958</v>
      </c>
      <c r="E288" t="s">
        <v>535</v>
      </c>
      <c r="F288" t="s">
        <v>536</v>
      </c>
      <c r="H288" s="94">
        <v>245519</v>
      </c>
      <c r="I288" s="126"/>
    </row>
    <row r="289" spans="1:9" x14ac:dyDescent="0.3">
      <c r="A289" t="str">
        <f t="shared" si="4"/>
        <v>6Calderdale</v>
      </c>
      <c r="B289">
        <v>6</v>
      </c>
      <c r="C289" t="s">
        <v>118</v>
      </c>
      <c r="D289" t="s">
        <v>959</v>
      </c>
      <c r="E289" t="s">
        <v>532</v>
      </c>
      <c r="F289" t="s">
        <v>545</v>
      </c>
      <c r="H289" s="94">
        <v>740491</v>
      </c>
      <c r="I289" s="126"/>
    </row>
    <row r="290" spans="1:9" x14ac:dyDescent="0.3">
      <c r="A290" t="str">
        <f t="shared" si="4"/>
        <v>7Calderdale</v>
      </c>
      <c r="B290">
        <v>7</v>
      </c>
      <c r="C290" t="s">
        <v>118</v>
      </c>
      <c r="D290" t="s">
        <v>960</v>
      </c>
      <c r="E290" t="s">
        <v>535</v>
      </c>
      <c r="F290" t="s">
        <v>536</v>
      </c>
      <c r="H290" s="94">
        <v>300000</v>
      </c>
      <c r="I290" s="126"/>
    </row>
    <row r="291" spans="1:9" x14ac:dyDescent="0.3">
      <c r="A291" t="str">
        <f t="shared" si="4"/>
        <v>8Calderdale</v>
      </c>
      <c r="B291">
        <v>8</v>
      </c>
      <c r="C291" t="s">
        <v>118</v>
      </c>
      <c r="D291" t="s">
        <v>961</v>
      </c>
      <c r="E291" t="s">
        <v>534</v>
      </c>
      <c r="F291" t="s">
        <v>540</v>
      </c>
      <c r="H291" s="94">
        <v>50000</v>
      </c>
      <c r="I291" s="126"/>
    </row>
    <row r="292" spans="1:9" x14ac:dyDescent="0.3">
      <c r="A292" t="str">
        <f t="shared" si="4"/>
        <v>1Cambridgeshire</v>
      </c>
      <c r="B292">
        <v>1</v>
      </c>
      <c r="C292" t="s">
        <v>120</v>
      </c>
      <c r="D292" t="s">
        <v>962</v>
      </c>
      <c r="E292" t="s">
        <v>527</v>
      </c>
      <c r="F292" t="s">
        <v>528</v>
      </c>
      <c r="H292" s="94">
        <v>71600</v>
      </c>
      <c r="I292" s="126"/>
    </row>
    <row r="293" spans="1:9" x14ac:dyDescent="0.3">
      <c r="A293" t="str">
        <f t="shared" si="4"/>
        <v>2Cambridgeshire</v>
      </c>
      <c r="B293">
        <v>2</v>
      </c>
      <c r="C293" t="s">
        <v>120</v>
      </c>
      <c r="D293" t="s">
        <v>521</v>
      </c>
      <c r="E293" t="s">
        <v>521</v>
      </c>
      <c r="H293" s="94">
        <v>19367</v>
      </c>
      <c r="I293" s="126"/>
    </row>
    <row r="294" spans="1:9" x14ac:dyDescent="0.3">
      <c r="A294" t="str">
        <f t="shared" si="4"/>
        <v>3Cambridgeshire</v>
      </c>
      <c r="B294">
        <v>3</v>
      </c>
      <c r="C294" t="s">
        <v>120</v>
      </c>
      <c r="D294" t="s">
        <v>963</v>
      </c>
      <c r="E294" t="s">
        <v>524</v>
      </c>
      <c r="F294" t="s">
        <v>525</v>
      </c>
      <c r="H294" s="94">
        <v>70000</v>
      </c>
      <c r="I294" s="126"/>
    </row>
    <row r="295" spans="1:9" x14ac:dyDescent="0.3">
      <c r="A295" t="str">
        <f t="shared" si="4"/>
        <v>4Cambridgeshire</v>
      </c>
      <c r="B295">
        <v>4</v>
      </c>
      <c r="C295" t="s">
        <v>120</v>
      </c>
      <c r="D295" t="s">
        <v>964</v>
      </c>
      <c r="E295" t="s">
        <v>532</v>
      </c>
      <c r="F295" t="s">
        <v>533</v>
      </c>
      <c r="H295" s="94">
        <v>242400</v>
      </c>
      <c r="I295" s="126"/>
    </row>
    <row r="296" spans="1:9" x14ac:dyDescent="0.3">
      <c r="A296" t="str">
        <f t="shared" si="4"/>
        <v>5Cambridgeshire</v>
      </c>
      <c r="B296">
        <v>5</v>
      </c>
      <c r="C296" t="s">
        <v>120</v>
      </c>
      <c r="D296" t="s">
        <v>727</v>
      </c>
      <c r="E296" t="s">
        <v>534</v>
      </c>
      <c r="F296" t="s">
        <v>538</v>
      </c>
      <c r="H296" s="94">
        <v>250000</v>
      </c>
      <c r="I296" s="126"/>
    </row>
    <row r="297" spans="1:9" x14ac:dyDescent="0.3">
      <c r="A297" t="str">
        <f t="shared" si="4"/>
        <v>6Cambridgeshire</v>
      </c>
      <c r="B297">
        <v>6</v>
      </c>
      <c r="C297" t="s">
        <v>120</v>
      </c>
      <c r="D297" t="s">
        <v>965</v>
      </c>
      <c r="E297" t="s">
        <v>509</v>
      </c>
      <c r="H297" s="94">
        <v>179000</v>
      </c>
      <c r="I297" s="126"/>
    </row>
    <row r="298" spans="1:9" x14ac:dyDescent="0.3">
      <c r="A298" t="str">
        <f t="shared" si="4"/>
        <v>7Cambridgeshire</v>
      </c>
      <c r="B298">
        <v>7</v>
      </c>
      <c r="C298" t="s">
        <v>120</v>
      </c>
      <c r="D298" t="s">
        <v>966</v>
      </c>
      <c r="E298" t="s">
        <v>509</v>
      </c>
      <c r="F298" t="s">
        <v>509</v>
      </c>
      <c r="H298" s="94">
        <v>48100</v>
      </c>
      <c r="I298" s="126"/>
    </row>
    <row r="299" spans="1:9" x14ac:dyDescent="0.3">
      <c r="A299" t="str">
        <f t="shared" si="4"/>
        <v>8Cambridgeshire</v>
      </c>
      <c r="B299">
        <v>8</v>
      </c>
      <c r="C299" t="s">
        <v>120</v>
      </c>
      <c r="D299" t="s">
        <v>967</v>
      </c>
      <c r="E299" t="s">
        <v>529</v>
      </c>
      <c r="F299" t="s">
        <v>509</v>
      </c>
      <c r="H299" s="94">
        <v>223392</v>
      </c>
      <c r="I299" s="126"/>
    </row>
    <row r="300" spans="1:9" x14ac:dyDescent="0.3">
      <c r="A300" t="str">
        <f t="shared" si="4"/>
        <v>9Cambridgeshire</v>
      </c>
      <c r="B300">
        <v>9</v>
      </c>
      <c r="C300" t="s">
        <v>120</v>
      </c>
      <c r="D300" t="s">
        <v>968</v>
      </c>
      <c r="E300" t="s">
        <v>509</v>
      </c>
      <c r="H300" s="94">
        <v>50000</v>
      </c>
      <c r="I300" s="126"/>
    </row>
    <row r="301" spans="1:9" x14ac:dyDescent="0.3">
      <c r="A301" t="str">
        <f t="shared" si="4"/>
        <v>10Cambridgeshire</v>
      </c>
      <c r="B301">
        <v>10</v>
      </c>
      <c r="C301" t="s">
        <v>120</v>
      </c>
      <c r="D301" t="s">
        <v>969</v>
      </c>
      <c r="E301" t="s">
        <v>529</v>
      </c>
      <c r="F301" t="s">
        <v>542</v>
      </c>
      <c r="H301" s="94">
        <v>292000</v>
      </c>
      <c r="I301" s="126"/>
    </row>
    <row r="302" spans="1:9" x14ac:dyDescent="0.3">
      <c r="A302" t="str">
        <f t="shared" si="4"/>
        <v>11Cambridgeshire</v>
      </c>
      <c r="B302">
        <v>11</v>
      </c>
      <c r="C302" t="s">
        <v>120</v>
      </c>
      <c r="D302" t="s">
        <v>970</v>
      </c>
      <c r="E302" t="s">
        <v>523</v>
      </c>
      <c r="F302" t="s">
        <v>509</v>
      </c>
      <c r="H302" s="94">
        <v>78760</v>
      </c>
      <c r="I302" s="126"/>
    </row>
    <row r="303" spans="1:9" x14ac:dyDescent="0.3">
      <c r="A303" t="str">
        <f t="shared" si="4"/>
        <v>12Cambridgeshire</v>
      </c>
      <c r="B303">
        <v>12</v>
      </c>
      <c r="C303" t="s">
        <v>120</v>
      </c>
      <c r="D303" t="s">
        <v>971</v>
      </c>
      <c r="E303" t="s">
        <v>523</v>
      </c>
      <c r="F303" t="s">
        <v>509</v>
      </c>
      <c r="H303" s="94">
        <v>85920</v>
      </c>
      <c r="I303" s="126"/>
    </row>
    <row r="304" spans="1:9" x14ac:dyDescent="0.3">
      <c r="A304" t="str">
        <f t="shared" si="4"/>
        <v>13Cambridgeshire</v>
      </c>
      <c r="B304">
        <v>13</v>
      </c>
      <c r="C304" t="s">
        <v>120</v>
      </c>
      <c r="D304" t="s">
        <v>972</v>
      </c>
      <c r="E304" t="s">
        <v>522</v>
      </c>
      <c r="H304" s="94">
        <v>33300</v>
      </c>
      <c r="I304" s="126"/>
    </row>
    <row r="305" spans="1:9" x14ac:dyDescent="0.3">
      <c r="A305" t="str">
        <f t="shared" si="4"/>
        <v>14Cambridgeshire</v>
      </c>
      <c r="B305">
        <v>14</v>
      </c>
      <c r="C305" t="s">
        <v>120</v>
      </c>
      <c r="D305" t="s">
        <v>973</v>
      </c>
      <c r="E305" t="s">
        <v>509</v>
      </c>
      <c r="H305" s="94">
        <v>30000</v>
      </c>
      <c r="I305" s="126"/>
    </row>
    <row r="306" spans="1:9" x14ac:dyDescent="0.3">
      <c r="A306" t="str">
        <f t="shared" si="4"/>
        <v>15Cambridgeshire</v>
      </c>
      <c r="B306">
        <v>15</v>
      </c>
      <c r="C306" t="s">
        <v>120</v>
      </c>
      <c r="D306" t="s">
        <v>974</v>
      </c>
      <c r="E306" t="s">
        <v>527</v>
      </c>
      <c r="F306" t="s">
        <v>539</v>
      </c>
      <c r="H306" s="94">
        <v>98500</v>
      </c>
      <c r="I306" s="126"/>
    </row>
    <row r="307" spans="1:9" x14ac:dyDescent="0.3">
      <c r="A307" t="str">
        <f t="shared" si="4"/>
        <v>16Cambridgeshire</v>
      </c>
      <c r="B307">
        <v>16</v>
      </c>
      <c r="C307" t="s">
        <v>120</v>
      </c>
      <c r="D307" t="s">
        <v>975</v>
      </c>
      <c r="E307" t="s">
        <v>543</v>
      </c>
      <c r="F307" t="s">
        <v>544</v>
      </c>
      <c r="H307" s="94">
        <v>149000</v>
      </c>
      <c r="I307" s="126"/>
    </row>
    <row r="308" spans="1:9" x14ac:dyDescent="0.3">
      <c r="A308" t="str">
        <f t="shared" si="4"/>
        <v>17Cambridgeshire</v>
      </c>
      <c r="B308">
        <v>17</v>
      </c>
      <c r="C308" t="s">
        <v>120</v>
      </c>
      <c r="D308" t="s">
        <v>976</v>
      </c>
      <c r="E308" t="s">
        <v>524</v>
      </c>
      <c r="F308" t="s">
        <v>525</v>
      </c>
      <c r="H308" s="94">
        <v>485447</v>
      </c>
      <c r="I308" s="126"/>
    </row>
    <row r="309" spans="1:9" x14ac:dyDescent="0.3">
      <c r="A309" t="str">
        <f t="shared" si="4"/>
        <v>18Cambridgeshire</v>
      </c>
      <c r="B309">
        <v>18</v>
      </c>
      <c r="C309" t="s">
        <v>120</v>
      </c>
      <c r="D309" t="s">
        <v>977</v>
      </c>
      <c r="E309" t="s">
        <v>509</v>
      </c>
      <c r="H309" s="94">
        <v>465400</v>
      </c>
      <c r="I309" s="126"/>
    </row>
    <row r="310" spans="1:9" x14ac:dyDescent="0.3">
      <c r="A310" t="str">
        <f t="shared" si="4"/>
        <v>19Cambridgeshire</v>
      </c>
      <c r="B310">
        <v>19</v>
      </c>
      <c r="C310" t="s">
        <v>120</v>
      </c>
      <c r="D310" t="s">
        <v>978</v>
      </c>
      <c r="E310" t="s">
        <v>524</v>
      </c>
      <c r="F310" t="s">
        <v>547</v>
      </c>
      <c r="H310" s="94">
        <v>393800</v>
      </c>
      <c r="I310" s="126"/>
    </row>
    <row r="311" spans="1:9" x14ac:dyDescent="0.3">
      <c r="A311" t="str">
        <f t="shared" si="4"/>
        <v>20Cambridgeshire</v>
      </c>
      <c r="B311">
        <v>20</v>
      </c>
      <c r="C311" t="s">
        <v>120</v>
      </c>
      <c r="D311" t="s">
        <v>979</v>
      </c>
      <c r="E311" t="s">
        <v>529</v>
      </c>
      <c r="F311" t="s">
        <v>542</v>
      </c>
      <c r="H311" s="94">
        <v>1040003.63</v>
      </c>
      <c r="I311" s="126"/>
    </row>
    <row r="312" spans="1:9" x14ac:dyDescent="0.3">
      <c r="A312" t="str">
        <f t="shared" si="4"/>
        <v>21Cambridgeshire</v>
      </c>
      <c r="B312">
        <v>21</v>
      </c>
      <c r="C312" t="s">
        <v>120</v>
      </c>
      <c r="D312" t="s">
        <v>980</v>
      </c>
      <c r="E312" t="s">
        <v>527</v>
      </c>
      <c r="F312" t="s">
        <v>551</v>
      </c>
      <c r="H312" s="94">
        <v>143200</v>
      </c>
      <c r="I312" s="126"/>
    </row>
    <row r="313" spans="1:9" x14ac:dyDescent="0.3">
      <c r="A313" t="str">
        <f t="shared" si="4"/>
        <v>1Camden</v>
      </c>
      <c r="B313">
        <v>1</v>
      </c>
      <c r="C313" t="s">
        <v>122</v>
      </c>
      <c r="D313" t="s">
        <v>981</v>
      </c>
      <c r="E313" t="s">
        <v>532</v>
      </c>
      <c r="F313" t="s">
        <v>545</v>
      </c>
      <c r="H313" s="94">
        <v>225792</v>
      </c>
      <c r="I313" s="126"/>
    </row>
    <row r="314" spans="1:9" x14ac:dyDescent="0.3">
      <c r="A314" t="str">
        <f t="shared" si="4"/>
        <v>2Camden</v>
      </c>
      <c r="B314">
        <v>2</v>
      </c>
      <c r="C314" t="s">
        <v>122</v>
      </c>
      <c r="D314" t="s">
        <v>982</v>
      </c>
      <c r="E314" t="s">
        <v>521</v>
      </c>
      <c r="F314" t="s">
        <v>546</v>
      </c>
      <c r="H314" s="94">
        <v>16603</v>
      </c>
      <c r="I314" s="126"/>
    </row>
    <row r="315" spans="1:9" x14ac:dyDescent="0.3">
      <c r="A315" t="str">
        <f t="shared" si="4"/>
        <v>3Camden</v>
      </c>
      <c r="B315">
        <v>3</v>
      </c>
      <c r="C315" t="s">
        <v>122</v>
      </c>
      <c r="D315" t="s">
        <v>791</v>
      </c>
      <c r="E315" t="s">
        <v>509</v>
      </c>
      <c r="F315" t="s">
        <v>546</v>
      </c>
      <c r="H315" s="94">
        <v>10000</v>
      </c>
      <c r="I315" s="126"/>
    </row>
    <row r="316" spans="1:9" x14ac:dyDescent="0.3">
      <c r="A316" t="str">
        <f t="shared" si="4"/>
        <v>4Camden</v>
      </c>
      <c r="B316">
        <v>4</v>
      </c>
      <c r="C316" t="s">
        <v>122</v>
      </c>
      <c r="D316" t="s">
        <v>983</v>
      </c>
      <c r="E316" t="s">
        <v>509</v>
      </c>
      <c r="F316" t="s">
        <v>546</v>
      </c>
      <c r="H316" s="94">
        <v>7000</v>
      </c>
      <c r="I316" s="126"/>
    </row>
    <row r="317" spans="1:9" x14ac:dyDescent="0.3">
      <c r="A317" t="str">
        <f t="shared" si="4"/>
        <v>5Camden</v>
      </c>
      <c r="B317">
        <v>5</v>
      </c>
      <c r="C317" t="s">
        <v>122</v>
      </c>
      <c r="D317" t="s">
        <v>984</v>
      </c>
      <c r="E317" t="s">
        <v>532</v>
      </c>
      <c r="F317" t="s">
        <v>533</v>
      </c>
      <c r="H317" s="94">
        <v>72250</v>
      </c>
      <c r="I317" s="126"/>
    </row>
    <row r="318" spans="1:9" x14ac:dyDescent="0.3">
      <c r="A318" t="str">
        <f t="shared" si="4"/>
        <v>6Camden</v>
      </c>
      <c r="B318">
        <v>6</v>
      </c>
      <c r="C318" t="s">
        <v>122</v>
      </c>
      <c r="D318" t="s">
        <v>985</v>
      </c>
      <c r="E318" t="s">
        <v>529</v>
      </c>
      <c r="F318" t="s">
        <v>530</v>
      </c>
      <c r="H318" s="94">
        <v>1207926</v>
      </c>
      <c r="I318" s="126"/>
    </row>
    <row r="319" spans="1:9" x14ac:dyDescent="0.3">
      <c r="A319" t="str">
        <f t="shared" si="4"/>
        <v>7Camden</v>
      </c>
      <c r="B319">
        <v>7</v>
      </c>
      <c r="C319" t="s">
        <v>122</v>
      </c>
      <c r="D319" t="s">
        <v>986</v>
      </c>
      <c r="E319" t="s">
        <v>535</v>
      </c>
      <c r="F319" t="s">
        <v>536</v>
      </c>
      <c r="H319" s="94">
        <v>27737</v>
      </c>
      <c r="I319" s="126"/>
    </row>
    <row r="320" spans="1:9" x14ac:dyDescent="0.3">
      <c r="A320" t="str">
        <f t="shared" si="4"/>
        <v>8Camden</v>
      </c>
      <c r="B320">
        <v>8</v>
      </c>
      <c r="C320" t="s">
        <v>122</v>
      </c>
      <c r="D320" t="s">
        <v>987</v>
      </c>
      <c r="E320" t="s">
        <v>534</v>
      </c>
      <c r="F320" t="s">
        <v>538</v>
      </c>
      <c r="H320" s="94">
        <v>50000</v>
      </c>
      <c r="I320" s="126"/>
    </row>
    <row r="321" spans="1:9" x14ac:dyDescent="0.3">
      <c r="A321" t="str">
        <f t="shared" si="4"/>
        <v>9Camden</v>
      </c>
      <c r="B321">
        <v>9</v>
      </c>
      <c r="C321" t="s">
        <v>122</v>
      </c>
      <c r="D321" t="s">
        <v>988</v>
      </c>
      <c r="E321" t="s">
        <v>509</v>
      </c>
      <c r="F321" t="s">
        <v>546</v>
      </c>
      <c r="H321" s="94">
        <v>50000</v>
      </c>
      <c r="I321" s="126"/>
    </row>
    <row r="322" spans="1:9" x14ac:dyDescent="0.3">
      <c r="A322" t="str">
        <f t="shared" ref="A322:A385" si="5">B322&amp;C322</f>
        <v>10Camden</v>
      </c>
      <c r="B322">
        <v>10</v>
      </c>
      <c r="C322" t="s">
        <v>122</v>
      </c>
      <c r="D322" t="s">
        <v>989</v>
      </c>
      <c r="E322" t="s">
        <v>509</v>
      </c>
      <c r="F322" t="s">
        <v>546</v>
      </c>
      <c r="H322" s="94">
        <v>100000</v>
      </c>
      <c r="I322" s="126"/>
    </row>
    <row r="323" spans="1:9" x14ac:dyDescent="0.3">
      <c r="A323" t="str">
        <f t="shared" si="5"/>
        <v>11Camden</v>
      </c>
      <c r="B323">
        <v>11</v>
      </c>
      <c r="C323" t="s">
        <v>122</v>
      </c>
      <c r="D323" t="s">
        <v>990</v>
      </c>
      <c r="E323" t="s">
        <v>535</v>
      </c>
      <c r="F323" t="s">
        <v>536</v>
      </c>
      <c r="H323" s="94">
        <v>80000</v>
      </c>
      <c r="I323" s="126"/>
    </row>
    <row r="324" spans="1:9" x14ac:dyDescent="0.3">
      <c r="A324" t="str">
        <f t="shared" si="5"/>
        <v>12Camden</v>
      </c>
      <c r="B324">
        <v>12</v>
      </c>
      <c r="C324" t="s">
        <v>122</v>
      </c>
      <c r="D324" t="s">
        <v>991</v>
      </c>
      <c r="E324" t="s">
        <v>509</v>
      </c>
      <c r="F324" t="s">
        <v>546</v>
      </c>
      <c r="H324" s="94">
        <v>9375</v>
      </c>
      <c r="I324" s="126"/>
    </row>
    <row r="325" spans="1:9" x14ac:dyDescent="0.3">
      <c r="A325" t="str">
        <f t="shared" si="5"/>
        <v>13Camden</v>
      </c>
      <c r="B325">
        <v>13</v>
      </c>
      <c r="C325" t="s">
        <v>122</v>
      </c>
      <c r="D325" t="s">
        <v>992</v>
      </c>
      <c r="E325" t="s">
        <v>535</v>
      </c>
      <c r="F325" t="s">
        <v>536</v>
      </c>
      <c r="H325" s="94">
        <v>102785</v>
      </c>
      <c r="I325" s="126"/>
    </row>
    <row r="326" spans="1:9" x14ac:dyDescent="0.3">
      <c r="A326" t="str">
        <f t="shared" si="5"/>
        <v>14Camden</v>
      </c>
      <c r="B326">
        <v>14</v>
      </c>
      <c r="C326" t="s">
        <v>122</v>
      </c>
      <c r="D326" t="s">
        <v>432</v>
      </c>
      <c r="E326" t="s">
        <v>523</v>
      </c>
      <c r="F326" t="s">
        <v>541</v>
      </c>
      <c r="H326" s="94">
        <v>47000</v>
      </c>
      <c r="I326" s="126"/>
    </row>
    <row r="327" spans="1:9" x14ac:dyDescent="0.3">
      <c r="A327" t="str">
        <f t="shared" si="5"/>
        <v>1Central Bedfordshire</v>
      </c>
      <c r="B327">
        <v>1</v>
      </c>
      <c r="C327" t="s">
        <v>124</v>
      </c>
      <c r="D327" t="s">
        <v>993</v>
      </c>
      <c r="E327" t="s">
        <v>521</v>
      </c>
      <c r="H327" s="94">
        <v>22200</v>
      </c>
      <c r="I327" s="126"/>
    </row>
    <row r="328" spans="1:9" x14ac:dyDescent="0.3">
      <c r="A328" t="str">
        <f t="shared" si="5"/>
        <v>2Central Bedfordshire</v>
      </c>
      <c r="B328">
        <v>2</v>
      </c>
      <c r="C328" t="s">
        <v>124</v>
      </c>
      <c r="D328" t="s">
        <v>994</v>
      </c>
      <c r="E328" t="s">
        <v>509</v>
      </c>
      <c r="H328" s="94">
        <v>16348</v>
      </c>
      <c r="I328" s="126"/>
    </row>
    <row r="329" spans="1:9" x14ac:dyDescent="0.3">
      <c r="A329" t="str">
        <f t="shared" si="5"/>
        <v>3Central Bedfordshire</v>
      </c>
      <c r="B329">
        <v>3</v>
      </c>
      <c r="C329" t="s">
        <v>124</v>
      </c>
      <c r="D329" t="s">
        <v>753</v>
      </c>
      <c r="E329" t="s">
        <v>535</v>
      </c>
      <c r="F329" t="s">
        <v>536</v>
      </c>
      <c r="H329" s="94">
        <v>51000</v>
      </c>
      <c r="I329" s="126"/>
    </row>
    <row r="330" spans="1:9" x14ac:dyDescent="0.3">
      <c r="A330" t="str">
        <f t="shared" si="5"/>
        <v>4Central Bedfordshire</v>
      </c>
      <c r="B330">
        <v>4</v>
      </c>
      <c r="C330" t="s">
        <v>124</v>
      </c>
      <c r="D330" t="s">
        <v>995</v>
      </c>
      <c r="E330" t="s">
        <v>522</v>
      </c>
      <c r="H330" s="94">
        <v>39445</v>
      </c>
      <c r="I330" s="126"/>
    </row>
    <row r="331" spans="1:9" x14ac:dyDescent="0.3">
      <c r="A331" t="str">
        <f t="shared" si="5"/>
        <v>5Central Bedfordshire</v>
      </c>
      <c r="B331">
        <v>5</v>
      </c>
      <c r="C331" t="s">
        <v>124</v>
      </c>
      <c r="D331" t="s">
        <v>996</v>
      </c>
      <c r="E331" t="s">
        <v>529</v>
      </c>
      <c r="F331" t="s">
        <v>530</v>
      </c>
      <c r="H331" s="94">
        <v>350000</v>
      </c>
      <c r="I331" s="126"/>
    </row>
    <row r="332" spans="1:9" x14ac:dyDescent="0.3">
      <c r="A332" t="str">
        <f t="shared" si="5"/>
        <v>6Central Bedfordshire</v>
      </c>
      <c r="B332">
        <v>6</v>
      </c>
      <c r="C332" t="s">
        <v>124</v>
      </c>
      <c r="D332" t="s">
        <v>997</v>
      </c>
      <c r="E332" t="s">
        <v>529</v>
      </c>
      <c r="F332" t="s">
        <v>530</v>
      </c>
      <c r="H332" s="94">
        <v>208000</v>
      </c>
      <c r="I332" s="126"/>
    </row>
    <row r="333" spans="1:9" x14ac:dyDescent="0.3">
      <c r="A333" t="str">
        <f t="shared" si="5"/>
        <v>7Central Bedfordshire</v>
      </c>
      <c r="B333">
        <v>7</v>
      </c>
      <c r="C333" t="s">
        <v>124</v>
      </c>
      <c r="D333" t="s">
        <v>998</v>
      </c>
      <c r="E333" t="s">
        <v>522</v>
      </c>
      <c r="H333" s="94">
        <v>25000</v>
      </c>
      <c r="I333" s="126"/>
    </row>
    <row r="334" spans="1:9" x14ac:dyDescent="0.3">
      <c r="A334" t="str">
        <f t="shared" si="5"/>
        <v>8Central Bedfordshire</v>
      </c>
      <c r="B334">
        <v>8</v>
      </c>
      <c r="C334" t="s">
        <v>124</v>
      </c>
      <c r="D334" t="s">
        <v>999</v>
      </c>
      <c r="E334" t="s">
        <v>527</v>
      </c>
      <c r="F334" t="s">
        <v>539</v>
      </c>
      <c r="H334" s="94">
        <v>714443</v>
      </c>
      <c r="I334" s="126"/>
    </row>
    <row r="335" spans="1:9" x14ac:dyDescent="0.3">
      <c r="A335" t="str">
        <f t="shared" si="5"/>
        <v>9Central Bedfordshire</v>
      </c>
      <c r="B335">
        <v>9</v>
      </c>
      <c r="C335" t="s">
        <v>124</v>
      </c>
      <c r="D335" t="s">
        <v>999</v>
      </c>
      <c r="E335" t="s">
        <v>522</v>
      </c>
      <c r="H335" s="94">
        <v>34000</v>
      </c>
      <c r="I335" s="126"/>
    </row>
    <row r="336" spans="1:9" x14ac:dyDescent="0.3">
      <c r="A336" t="str">
        <f t="shared" si="5"/>
        <v>10Central Bedfordshire</v>
      </c>
      <c r="B336">
        <v>10</v>
      </c>
      <c r="C336" t="s">
        <v>124</v>
      </c>
      <c r="D336" t="s">
        <v>759</v>
      </c>
      <c r="E336" t="s">
        <v>522</v>
      </c>
      <c r="H336" s="94">
        <v>14175.77764610285</v>
      </c>
      <c r="I336" s="126"/>
    </row>
    <row r="337" spans="1:9" x14ac:dyDescent="0.3">
      <c r="A337" t="str">
        <f t="shared" si="5"/>
        <v>11Central Bedfordshire</v>
      </c>
      <c r="B337">
        <v>11</v>
      </c>
      <c r="C337" t="s">
        <v>124</v>
      </c>
      <c r="D337" t="s">
        <v>1000</v>
      </c>
      <c r="E337" t="s">
        <v>509</v>
      </c>
      <c r="H337" s="94">
        <v>64000</v>
      </c>
      <c r="I337" s="126"/>
    </row>
    <row r="338" spans="1:9" x14ac:dyDescent="0.3">
      <c r="A338" t="str">
        <f t="shared" si="5"/>
        <v>12Central Bedfordshire</v>
      </c>
      <c r="B338">
        <v>12</v>
      </c>
      <c r="C338" t="s">
        <v>124</v>
      </c>
      <c r="D338" t="s">
        <v>763</v>
      </c>
      <c r="E338" t="s">
        <v>509</v>
      </c>
      <c r="H338" s="94">
        <v>39650</v>
      </c>
      <c r="I338" s="126"/>
    </row>
    <row r="339" spans="1:9" x14ac:dyDescent="0.3">
      <c r="A339" t="str">
        <f t="shared" si="5"/>
        <v>13Central Bedfordshire</v>
      </c>
      <c r="B339">
        <v>13</v>
      </c>
      <c r="C339" t="s">
        <v>124</v>
      </c>
      <c r="D339" t="s">
        <v>764</v>
      </c>
      <c r="E339" t="s">
        <v>535</v>
      </c>
      <c r="F339" t="s">
        <v>536</v>
      </c>
      <c r="H339" s="94">
        <v>563000</v>
      </c>
      <c r="I339" s="126"/>
    </row>
    <row r="340" spans="1:9" x14ac:dyDescent="0.3">
      <c r="A340" t="str">
        <f t="shared" si="5"/>
        <v>14Central Bedfordshire</v>
      </c>
      <c r="B340">
        <v>14</v>
      </c>
      <c r="C340" t="s">
        <v>124</v>
      </c>
      <c r="D340" t="s">
        <v>1001</v>
      </c>
      <c r="E340" t="s">
        <v>509</v>
      </c>
      <c r="H340" s="94">
        <v>99000</v>
      </c>
      <c r="I340" s="126"/>
    </row>
    <row r="341" spans="1:9" x14ac:dyDescent="0.3">
      <c r="A341" t="str">
        <f t="shared" si="5"/>
        <v>1Cheshire East</v>
      </c>
      <c r="B341">
        <v>1</v>
      </c>
      <c r="C341" t="s">
        <v>126</v>
      </c>
      <c r="D341" t="s">
        <v>1002</v>
      </c>
      <c r="E341" t="s">
        <v>509</v>
      </c>
      <c r="H341" s="94">
        <v>160000</v>
      </c>
      <c r="I341" s="126"/>
    </row>
    <row r="342" spans="1:9" x14ac:dyDescent="0.3">
      <c r="A342" t="str">
        <f t="shared" si="5"/>
        <v>2Cheshire East</v>
      </c>
      <c r="B342">
        <v>2</v>
      </c>
      <c r="C342" t="s">
        <v>126</v>
      </c>
      <c r="D342" t="s">
        <v>1003</v>
      </c>
      <c r="E342" t="s">
        <v>509</v>
      </c>
      <c r="H342" s="94">
        <v>300000</v>
      </c>
      <c r="I342" s="126"/>
    </row>
    <row r="343" spans="1:9" x14ac:dyDescent="0.3">
      <c r="A343" t="str">
        <f t="shared" si="5"/>
        <v>3Cheshire East</v>
      </c>
      <c r="B343">
        <v>3</v>
      </c>
      <c r="C343" t="s">
        <v>126</v>
      </c>
      <c r="D343" t="s">
        <v>1004</v>
      </c>
      <c r="E343" t="s">
        <v>509</v>
      </c>
      <c r="H343" s="94">
        <v>120000</v>
      </c>
      <c r="I343" s="126"/>
    </row>
    <row r="344" spans="1:9" x14ac:dyDescent="0.3">
      <c r="A344" t="str">
        <f t="shared" si="5"/>
        <v>4Cheshire East</v>
      </c>
      <c r="B344">
        <v>4</v>
      </c>
      <c r="C344" t="s">
        <v>126</v>
      </c>
      <c r="D344" t="s">
        <v>1005</v>
      </c>
      <c r="E344" t="s">
        <v>509</v>
      </c>
      <c r="H344" s="94">
        <v>70000</v>
      </c>
      <c r="I344" s="126"/>
    </row>
    <row r="345" spans="1:9" x14ac:dyDescent="0.3">
      <c r="A345" t="str">
        <f t="shared" si="5"/>
        <v>5Cheshire East</v>
      </c>
      <c r="B345">
        <v>5</v>
      </c>
      <c r="C345" t="s">
        <v>126</v>
      </c>
      <c r="D345" t="s">
        <v>1006</v>
      </c>
      <c r="E345" t="s">
        <v>509</v>
      </c>
      <c r="H345" s="94">
        <v>40000</v>
      </c>
      <c r="I345" s="126"/>
    </row>
    <row r="346" spans="1:9" x14ac:dyDescent="0.3">
      <c r="A346" t="str">
        <f t="shared" si="5"/>
        <v>6Cheshire East</v>
      </c>
      <c r="B346">
        <v>6</v>
      </c>
      <c r="C346" t="s">
        <v>126</v>
      </c>
      <c r="D346" t="s">
        <v>1007</v>
      </c>
      <c r="E346" t="s">
        <v>509</v>
      </c>
      <c r="H346" s="94">
        <v>60000</v>
      </c>
      <c r="I346" s="126"/>
    </row>
    <row r="347" spans="1:9" x14ac:dyDescent="0.3">
      <c r="A347" t="str">
        <f t="shared" si="5"/>
        <v>7Cheshire East</v>
      </c>
      <c r="B347">
        <v>7</v>
      </c>
      <c r="C347" t="s">
        <v>126</v>
      </c>
      <c r="D347" t="s">
        <v>1008</v>
      </c>
      <c r="E347" t="s">
        <v>534</v>
      </c>
      <c r="F347" t="s">
        <v>538</v>
      </c>
      <c r="H347" s="94">
        <v>50000</v>
      </c>
      <c r="I347" s="126"/>
    </row>
    <row r="348" spans="1:9" x14ac:dyDescent="0.3">
      <c r="A348" t="str">
        <f t="shared" si="5"/>
        <v>8Cheshire East</v>
      </c>
      <c r="B348">
        <v>8</v>
      </c>
      <c r="C348" t="s">
        <v>126</v>
      </c>
      <c r="D348" t="s">
        <v>1009</v>
      </c>
      <c r="E348" t="s">
        <v>509</v>
      </c>
      <c r="H348" s="94">
        <v>208865</v>
      </c>
      <c r="I348" s="126"/>
    </row>
    <row r="349" spans="1:9" x14ac:dyDescent="0.3">
      <c r="A349" t="str">
        <f t="shared" si="5"/>
        <v>9Cheshire East</v>
      </c>
      <c r="B349">
        <v>9</v>
      </c>
      <c r="C349" t="s">
        <v>126</v>
      </c>
      <c r="D349" t="s">
        <v>1010</v>
      </c>
      <c r="E349" t="s">
        <v>523</v>
      </c>
      <c r="H349" s="94">
        <v>60000</v>
      </c>
      <c r="I349" s="126"/>
    </row>
    <row r="350" spans="1:9" x14ac:dyDescent="0.3">
      <c r="A350" t="str">
        <f t="shared" si="5"/>
        <v>10Cheshire East</v>
      </c>
      <c r="B350">
        <v>10</v>
      </c>
      <c r="C350" t="s">
        <v>126</v>
      </c>
      <c r="D350" t="s">
        <v>1011</v>
      </c>
      <c r="E350" t="s">
        <v>509</v>
      </c>
      <c r="H350" s="94">
        <v>15000</v>
      </c>
      <c r="I350" s="126"/>
    </row>
    <row r="351" spans="1:9" x14ac:dyDescent="0.3">
      <c r="A351" t="str">
        <f t="shared" si="5"/>
        <v>11Cheshire East</v>
      </c>
      <c r="B351">
        <v>11</v>
      </c>
      <c r="C351" t="s">
        <v>126</v>
      </c>
      <c r="D351" t="s">
        <v>1012</v>
      </c>
      <c r="E351" t="s">
        <v>509</v>
      </c>
      <c r="H351" s="94">
        <v>5000</v>
      </c>
      <c r="I351" s="126"/>
    </row>
    <row r="352" spans="1:9" x14ac:dyDescent="0.3">
      <c r="A352" t="str">
        <f t="shared" si="5"/>
        <v>12Cheshire East</v>
      </c>
      <c r="B352">
        <v>12</v>
      </c>
      <c r="C352" t="s">
        <v>126</v>
      </c>
      <c r="D352" t="s">
        <v>1013</v>
      </c>
      <c r="E352" t="s">
        <v>527</v>
      </c>
      <c r="F352" t="s">
        <v>551</v>
      </c>
      <c r="H352" s="94">
        <v>80000</v>
      </c>
      <c r="I352" s="126"/>
    </row>
    <row r="353" spans="1:9" x14ac:dyDescent="0.3">
      <c r="A353" t="str">
        <f t="shared" si="5"/>
        <v>13Cheshire East</v>
      </c>
      <c r="B353">
        <v>13</v>
      </c>
      <c r="C353" t="s">
        <v>126</v>
      </c>
      <c r="D353" t="s">
        <v>1014</v>
      </c>
      <c r="E353" t="s">
        <v>529</v>
      </c>
      <c r="H353" s="94">
        <v>85000</v>
      </c>
      <c r="I353" s="126"/>
    </row>
    <row r="354" spans="1:9" x14ac:dyDescent="0.3">
      <c r="A354" t="str">
        <f t="shared" si="5"/>
        <v>14Cheshire East</v>
      </c>
      <c r="B354">
        <v>14</v>
      </c>
      <c r="C354" t="s">
        <v>126</v>
      </c>
      <c r="D354" t="s">
        <v>1015</v>
      </c>
      <c r="E354" t="s">
        <v>509</v>
      </c>
      <c r="H354" s="94">
        <v>45000</v>
      </c>
      <c r="I354" s="126"/>
    </row>
    <row r="355" spans="1:9" x14ac:dyDescent="0.3">
      <c r="A355" t="str">
        <f t="shared" si="5"/>
        <v>15Cheshire East</v>
      </c>
      <c r="B355">
        <v>15</v>
      </c>
      <c r="C355" t="s">
        <v>126</v>
      </c>
      <c r="D355" t="s">
        <v>1016</v>
      </c>
      <c r="E355" t="s">
        <v>532</v>
      </c>
      <c r="F355" t="s">
        <v>509</v>
      </c>
      <c r="H355" s="94">
        <v>10000</v>
      </c>
      <c r="I355" s="126"/>
    </row>
    <row r="356" spans="1:9" x14ac:dyDescent="0.3">
      <c r="A356" t="str">
        <f t="shared" si="5"/>
        <v>16Cheshire East</v>
      </c>
      <c r="B356">
        <v>16</v>
      </c>
      <c r="C356" t="s">
        <v>126</v>
      </c>
      <c r="D356" t="s">
        <v>1017</v>
      </c>
      <c r="E356" t="s">
        <v>509</v>
      </c>
      <c r="H356" s="94">
        <v>125000</v>
      </c>
      <c r="I356" s="126"/>
    </row>
    <row r="357" spans="1:9" x14ac:dyDescent="0.3">
      <c r="A357" t="str">
        <f t="shared" si="5"/>
        <v>17Cheshire East</v>
      </c>
      <c r="B357">
        <v>17</v>
      </c>
      <c r="C357" t="s">
        <v>126</v>
      </c>
      <c r="D357" t="s">
        <v>1018</v>
      </c>
      <c r="E357" t="s">
        <v>532</v>
      </c>
      <c r="F357" t="s">
        <v>509</v>
      </c>
      <c r="H357" s="94">
        <v>60000</v>
      </c>
      <c r="I357" s="126"/>
    </row>
    <row r="358" spans="1:9" x14ac:dyDescent="0.3">
      <c r="A358" t="str">
        <f t="shared" si="5"/>
        <v>18Cheshire East</v>
      </c>
      <c r="B358">
        <v>18</v>
      </c>
      <c r="C358" t="s">
        <v>126</v>
      </c>
      <c r="D358" t="s">
        <v>1019</v>
      </c>
      <c r="E358" t="s">
        <v>522</v>
      </c>
      <c r="H358" s="94">
        <v>40000</v>
      </c>
      <c r="I358" s="126"/>
    </row>
    <row r="359" spans="1:9" x14ac:dyDescent="0.3">
      <c r="A359" t="str">
        <f t="shared" si="5"/>
        <v>19Cheshire East</v>
      </c>
      <c r="B359">
        <v>19</v>
      </c>
      <c r="C359" t="s">
        <v>126</v>
      </c>
      <c r="D359" t="s">
        <v>1020</v>
      </c>
      <c r="E359" t="s">
        <v>509</v>
      </c>
      <c r="H359" s="94">
        <v>208552.75</v>
      </c>
      <c r="I359" s="126"/>
    </row>
    <row r="360" spans="1:9" x14ac:dyDescent="0.3">
      <c r="A360" t="str">
        <f t="shared" si="5"/>
        <v>20Cheshire East</v>
      </c>
      <c r="B360">
        <v>20</v>
      </c>
      <c r="C360" t="s">
        <v>126</v>
      </c>
      <c r="D360" t="s">
        <v>1021</v>
      </c>
      <c r="E360" t="s">
        <v>523</v>
      </c>
      <c r="F360" t="s">
        <v>531</v>
      </c>
      <c r="H360" s="94">
        <v>250000</v>
      </c>
      <c r="I360" s="126"/>
    </row>
    <row r="361" spans="1:9" x14ac:dyDescent="0.3">
      <c r="A361" t="str">
        <f t="shared" si="5"/>
        <v>21Cheshire East</v>
      </c>
      <c r="B361">
        <v>21</v>
      </c>
      <c r="C361" t="s">
        <v>126</v>
      </c>
      <c r="D361" t="s">
        <v>1022</v>
      </c>
      <c r="E361" t="s">
        <v>532</v>
      </c>
      <c r="F361" t="s">
        <v>545</v>
      </c>
      <c r="H361" s="94">
        <v>138300</v>
      </c>
      <c r="I361" s="126"/>
    </row>
    <row r="362" spans="1:9" x14ac:dyDescent="0.3">
      <c r="A362" t="str">
        <f t="shared" si="5"/>
        <v>22Cheshire East</v>
      </c>
      <c r="B362">
        <v>22</v>
      </c>
      <c r="C362" t="s">
        <v>126</v>
      </c>
      <c r="D362" t="s">
        <v>1023</v>
      </c>
      <c r="E362" t="s">
        <v>523</v>
      </c>
      <c r="F362" t="s">
        <v>531</v>
      </c>
      <c r="H362" s="94">
        <v>12500</v>
      </c>
      <c r="I362" s="126"/>
    </row>
    <row r="363" spans="1:9" x14ac:dyDescent="0.3">
      <c r="A363" t="str">
        <f t="shared" si="5"/>
        <v>23Cheshire East</v>
      </c>
      <c r="B363">
        <v>23</v>
      </c>
      <c r="C363" t="s">
        <v>126</v>
      </c>
      <c r="D363" t="s">
        <v>1024</v>
      </c>
      <c r="E363" t="s">
        <v>532</v>
      </c>
      <c r="F363" t="s">
        <v>545</v>
      </c>
      <c r="H363" s="94">
        <v>115139</v>
      </c>
      <c r="I363" s="126"/>
    </row>
    <row r="364" spans="1:9" x14ac:dyDescent="0.3">
      <c r="A364" t="str">
        <f t="shared" si="5"/>
        <v>24Cheshire East</v>
      </c>
      <c r="B364">
        <v>24</v>
      </c>
      <c r="C364" t="s">
        <v>126</v>
      </c>
      <c r="D364" t="s">
        <v>1025</v>
      </c>
      <c r="E364" t="s">
        <v>532</v>
      </c>
      <c r="F364" t="s">
        <v>545</v>
      </c>
      <c r="H364" s="94">
        <v>20750</v>
      </c>
      <c r="I364" s="126"/>
    </row>
    <row r="365" spans="1:9" x14ac:dyDescent="0.3">
      <c r="A365" t="str">
        <f t="shared" si="5"/>
        <v>25Cheshire East</v>
      </c>
      <c r="B365">
        <v>25</v>
      </c>
      <c r="C365" t="s">
        <v>126</v>
      </c>
      <c r="D365" t="s">
        <v>1026</v>
      </c>
      <c r="E365" t="s">
        <v>509</v>
      </c>
      <c r="H365" s="94">
        <v>15000</v>
      </c>
      <c r="I365" s="126"/>
    </row>
    <row r="366" spans="1:9" x14ac:dyDescent="0.3">
      <c r="A366" t="str">
        <f t="shared" si="5"/>
        <v>26Cheshire East</v>
      </c>
      <c r="B366">
        <v>26</v>
      </c>
      <c r="C366" t="s">
        <v>126</v>
      </c>
      <c r="D366" t="s">
        <v>1027</v>
      </c>
      <c r="E366" t="s">
        <v>529</v>
      </c>
      <c r="F366" t="s">
        <v>530</v>
      </c>
      <c r="H366" s="94">
        <v>100000</v>
      </c>
      <c r="I366" s="126"/>
    </row>
    <row r="367" spans="1:9" x14ac:dyDescent="0.3">
      <c r="A367" t="str">
        <f t="shared" si="5"/>
        <v>27Cheshire East</v>
      </c>
      <c r="B367">
        <v>27</v>
      </c>
      <c r="C367" t="s">
        <v>126</v>
      </c>
      <c r="D367" t="s">
        <v>1028</v>
      </c>
      <c r="E367" t="s">
        <v>532</v>
      </c>
      <c r="H367" s="94">
        <v>1000000</v>
      </c>
      <c r="I367" s="126"/>
    </row>
    <row r="368" spans="1:9" x14ac:dyDescent="0.3">
      <c r="A368" t="str">
        <f t="shared" si="5"/>
        <v>28Cheshire East</v>
      </c>
      <c r="B368">
        <v>28</v>
      </c>
      <c r="C368" t="s">
        <v>126</v>
      </c>
      <c r="D368" t="s">
        <v>1029</v>
      </c>
      <c r="E368" t="s">
        <v>509</v>
      </c>
      <c r="H368" s="94">
        <v>30000</v>
      </c>
      <c r="I368" s="126"/>
    </row>
    <row r="369" spans="1:9" x14ac:dyDescent="0.3">
      <c r="A369" t="str">
        <f t="shared" si="5"/>
        <v>29Cheshire East</v>
      </c>
      <c r="B369">
        <v>29</v>
      </c>
      <c r="C369" t="s">
        <v>126</v>
      </c>
      <c r="D369" t="s">
        <v>1030</v>
      </c>
      <c r="E369" t="s">
        <v>509</v>
      </c>
      <c r="H369" s="94">
        <v>80000</v>
      </c>
      <c r="I369" s="126"/>
    </row>
    <row r="370" spans="1:9" x14ac:dyDescent="0.3">
      <c r="A370" t="str">
        <f t="shared" si="5"/>
        <v>30Cheshire East</v>
      </c>
      <c r="B370">
        <v>30</v>
      </c>
      <c r="C370" t="s">
        <v>126</v>
      </c>
      <c r="D370" t="s">
        <v>1031</v>
      </c>
      <c r="E370" t="s">
        <v>509</v>
      </c>
      <c r="H370" s="94">
        <v>250000</v>
      </c>
      <c r="I370" s="126"/>
    </row>
    <row r="371" spans="1:9" x14ac:dyDescent="0.3">
      <c r="A371" t="str">
        <f t="shared" si="5"/>
        <v>1Cheshire West and Chester</v>
      </c>
      <c r="B371">
        <v>1</v>
      </c>
      <c r="C371" t="s">
        <v>128</v>
      </c>
      <c r="D371" t="s">
        <v>1032</v>
      </c>
      <c r="E371" t="s">
        <v>509</v>
      </c>
      <c r="H371" s="94">
        <v>10000</v>
      </c>
      <c r="I371" s="126"/>
    </row>
    <row r="372" spans="1:9" x14ac:dyDescent="0.3">
      <c r="A372" t="str">
        <f t="shared" si="5"/>
        <v>2Cheshire West and Chester</v>
      </c>
      <c r="B372">
        <v>2</v>
      </c>
      <c r="C372" t="s">
        <v>128</v>
      </c>
      <c r="D372" t="s">
        <v>1033</v>
      </c>
      <c r="E372" t="s">
        <v>524</v>
      </c>
      <c r="F372" t="s">
        <v>525</v>
      </c>
      <c r="H372" s="94">
        <v>120000</v>
      </c>
      <c r="I372" s="126"/>
    </row>
    <row r="373" spans="1:9" x14ac:dyDescent="0.3">
      <c r="A373" t="str">
        <f t="shared" si="5"/>
        <v>3Cheshire West and Chester</v>
      </c>
      <c r="B373">
        <v>3</v>
      </c>
      <c r="C373" t="s">
        <v>128</v>
      </c>
      <c r="D373" t="s">
        <v>1034</v>
      </c>
      <c r="E373" t="s">
        <v>524</v>
      </c>
      <c r="F373" t="s">
        <v>525</v>
      </c>
      <c r="H373" s="94">
        <v>156000</v>
      </c>
      <c r="I373" s="126"/>
    </row>
    <row r="374" spans="1:9" x14ac:dyDescent="0.3">
      <c r="A374" t="str">
        <f t="shared" si="5"/>
        <v>4Cheshire West and Chester</v>
      </c>
      <c r="B374">
        <v>4</v>
      </c>
      <c r="C374" t="s">
        <v>128</v>
      </c>
      <c r="D374" t="s">
        <v>1035</v>
      </c>
      <c r="E374" t="s">
        <v>535</v>
      </c>
      <c r="F374" t="s">
        <v>536</v>
      </c>
      <c r="H374" s="94">
        <v>358000</v>
      </c>
      <c r="I374" s="126"/>
    </row>
    <row r="375" spans="1:9" x14ac:dyDescent="0.3">
      <c r="A375" t="str">
        <f t="shared" si="5"/>
        <v>5Cheshire West and Chester</v>
      </c>
      <c r="B375">
        <v>5</v>
      </c>
      <c r="C375" t="s">
        <v>128</v>
      </c>
      <c r="D375" t="s">
        <v>1036</v>
      </c>
      <c r="E375" t="s">
        <v>529</v>
      </c>
      <c r="F375" t="s">
        <v>530</v>
      </c>
      <c r="H375" s="94">
        <v>353000</v>
      </c>
      <c r="I375" s="126"/>
    </row>
    <row r="376" spans="1:9" x14ac:dyDescent="0.3">
      <c r="A376" t="str">
        <f t="shared" si="5"/>
        <v>6Cheshire West and Chester</v>
      </c>
      <c r="B376">
        <v>6</v>
      </c>
      <c r="C376" t="s">
        <v>128</v>
      </c>
      <c r="D376" t="s">
        <v>1037</v>
      </c>
      <c r="E376" t="s">
        <v>527</v>
      </c>
      <c r="F376" t="s">
        <v>539</v>
      </c>
      <c r="H376" s="94">
        <v>769682</v>
      </c>
      <c r="I376" s="126"/>
    </row>
    <row r="377" spans="1:9" x14ac:dyDescent="0.3">
      <c r="A377" t="str">
        <f t="shared" si="5"/>
        <v>7Cheshire West and Chester</v>
      </c>
      <c r="B377">
        <v>7</v>
      </c>
      <c r="C377" t="s">
        <v>128</v>
      </c>
      <c r="D377" t="s">
        <v>1038</v>
      </c>
      <c r="E377" t="s">
        <v>534</v>
      </c>
      <c r="F377" t="s">
        <v>538</v>
      </c>
      <c r="H377" s="94">
        <v>200000</v>
      </c>
      <c r="I377" s="126"/>
    </row>
    <row r="378" spans="1:9" x14ac:dyDescent="0.3">
      <c r="A378" t="str">
        <f t="shared" si="5"/>
        <v>8Cheshire West and Chester</v>
      </c>
      <c r="B378">
        <v>8</v>
      </c>
      <c r="C378" t="s">
        <v>128</v>
      </c>
      <c r="D378" t="s">
        <v>1039</v>
      </c>
      <c r="E378" t="s">
        <v>535</v>
      </c>
      <c r="F378" t="s">
        <v>536</v>
      </c>
      <c r="H378" s="94">
        <v>362000</v>
      </c>
      <c r="I378" s="126"/>
    </row>
    <row r="379" spans="1:9" x14ac:dyDescent="0.3">
      <c r="A379" t="str">
        <f t="shared" si="5"/>
        <v>9Cheshire West and Chester</v>
      </c>
      <c r="B379">
        <v>9</v>
      </c>
      <c r="C379" t="s">
        <v>128</v>
      </c>
      <c r="D379" t="s">
        <v>1040</v>
      </c>
      <c r="E379" t="s">
        <v>524</v>
      </c>
      <c r="F379" t="s">
        <v>525</v>
      </c>
      <c r="H379" s="94">
        <v>60000</v>
      </c>
      <c r="I379" s="126"/>
    </row>
    <row r="380" spans="1:9" x14ac:dyDescent="0.3">
      <c r="A380" t="str">
        <f t="shared" si="5"/>
        <v>10Cheshire West and Chester</v>
      </c>
      <c r="B380">
        <v>10</v>
      </c>
      <c r="C380" t="s">
        <v>128</v>
      </c>
      <c r="D380" t="s">
        <v>1041</v>
      </c>
      <c r="E380" t="s">
        <v>522</v>
      </c>
      <c r="H380" s="94">
        <v>312000</v>
      </c>
      <c r="I380" s="126"/>
    </row>
    <row r="381" spans="1:9" x14ac:dyDescent="0.3">
      <c r="A381" t="str">
        <f t="shared" si="5"/>
        <v>11Cheshire West and Chester</v>
      </c>
      <c r="B381">
        <v>11</v>
      </c>
      <c r="C381" t="s">
        <v>128</v>
      </c>
      <c r="D381" t="s">
        <v>1042</v>
      </c>
      <c r="E381" t="s">
        <v>523</v>
      </c>
      <c r="F381" t="s">
        <v>541</v>
      </c>
      <c r="H381" s="94">
        <v>40000</v>
      </c>
      <c r="I381" s="126"/>
    </row>
    <row r="382" spans="1:9" x14ac:dyDescent="0.3">
      <c r="A382" t="str">
        <f t="shared" si="5"/>
        <v>12Cheshire West and Chester</v>
      </c>
      <c r="B382">
        <v>12</v>
      </c>
      <c r="C382" t="s">
        <v>128</v>
      </c>
      <c r="D382" t="s">
        <v>1043</v>
      </c>
      <c r="E382" t="s">
        <v>509</v>
      </c>
      <c r="H382" s="94">
        <v>60000</v>
      </c>
      <c r="I382" s="126"/>
    </row>
    <row r="383" spans="1:9" x14ac:dyDescent="0.3">
      <c r="A383" t="str">
        <f t="shared" si="5"/>
        <v>13Cheshire West and Chester</v>
      </c>
      <c r="B383">
        <v>13</v>
      </c>
      <c r="C383" t="s">
        <v>128</v>
      </c>
      <c r="D383" t="s">
        <v>1044</v>
      </c>
      <c r="E383" t="s">
        <v>509</v>
      </c>
      <c r="H383" s="94">
        <v>80000</v>
      </c>
      <c r="I383" s="126"/>
    </row>
    <row r="384" spans="1:9" x14ac:dyDescent="0.3">
      <c r="A384" t="str">
        <f t="shared" si="5"/>
        <v>14Cheshire West and Chester</v>
      </c>
      <c r="B384">
        <v>14</v>
      </c>
      <c r="C384" t="s">
        <v>128</v>
      </c>
      <c r="D384" t="s">
        <v>1045</v>
      </c>
      <c r="E384" t="s">
        <v>524</v>
      </c>
      <c r="F384" t="s">
        <v>525</v>
      </c>
      <c r="H384" s="94">
        <v>26666.67</v>
      </c>
      <c r="I384" s="126"/>
    </row>
    <row r="385" spans="1:9" x14ac:dyDescent="0.3">
      <c r="A385" t="str">
        <f t="shared" si="5"/>
        <v>15Cheshire West and Chester</v>
      </c>
      <c r="B385">
        <v>15</v>
      </c>
      <c r="C385" t="s">
        <v>128</v>
      </c>
      <c r="D385" t="s">
        <v>1046</v>
      </c>
      <c r="E385" t="s">
        <v>535</v>
      </c>
      <c r="F385" t="s">
        <v>536</v>
      </c>
      <c r="H385" s="94">
        <v>797360</v>
      </c>
      <c r="I385" s="126"/>
    </row>
    <row r="386" spans="1:9" x14ac:dyDescent="0.3">
      <c r="A386" t="str">
        <f t="shared" ref="A386:A449" si="6">B386&amp;C386</f>
        <v>16Cheshire West and Chester</v>
      </c>
      <c r="B386">
        <v>16</v>
      </c>
      <c r="C386" t="s">
        <v>128</v>
      </c>
      <c r="D386" t="s">
        <v>1047</v>
      </c>
      <c r="E386" t="s">
        <v>535</v>
      </c>
      <c r="F386" t="s">
        <v>536</v>
      </c>
      <c r="H386" s="94">
        <v>171200</v>
      </c>
      <c r="I386" s="126"/>
    </row>
    <row r="387" spans="1:9" x14ac:dyDescent="0.3">
      <c r="A387" t="str">
        <f t="shared" si="6"/>
        <v>1City of London</v>
      </c>
      <c r="B387">
        <v>1</v>
      </c>
      <c r="C387" t="s">
        <v>130</v>
      </c>
      <c r="D387" t="s">
        <v>1048</v>
      </c>
      <c r="E387" t="s">
        <v>529</v>
      </c>
      <c r="F387" t="s">
        <v>530</v>
      </c>
      <c r="H387" s="94">
        <v>7200</v>
      </c>
      <c r="I387" s="126"/>
    </row>
    <row r="388" spans="1:9" x14ac:dyDescent="0.3">
      <c r="A388" t="str">
        <f t="shared" si="6"/>
        <v>2City of London</v>
      </c>
      <c r="B388">
        <v>2</v>
      </c>
      <c r="C388" t="s">
        <v>130</v>
      </c>
      <c r="D388" t="s">
        <v>1049</v>
      </c>
      <c r="E388" t="s">
        <v>529</v>
      </c>
      <c r="F388" t="s">
        <v>530</v>
      </c>
      <c r="H388" s="94">
        <v>7560</v>
      </c>
      <c r="I388" s="126"/>
    </row>
    <row r="389" spans="1:9" x14ac:dyDescent="0.3">
      <c r="A389" t="str">
        <f t="shared" si="6"/>
        <v>3City of London</v>
      </c>
      <c r="B389">
        <v>3</v>
      </c>
      <c r="C389" t="s">
        <v>130</v>
      </c>
      <c r="D389" t="s">
        <v>1050</v>
      </c>
      <c r="E389" t="s">
        <v>522</v>
      </c>
      <c r="H389" s="94">
        <v>25500</v>
      </c>
      <c r="I389" s="126"/>
    </row>
    <row r="390" spans="1:9" x14ac:dyDescent="0.3">
      <c r="A390" t="str">
        <f t="shared" si="6"/>
        <v>4City of London</v>
      </c>
      <c r="B390">
        <v>4</v>
      </c>
      <c r="C390" t="s">
        <v>130</v>
      </c>
      <c r="D390" t="s">
        <v>1051</v>
      </c>
      <c r="E390" t="s">
        <v>523</v>
      </c>
      <c r="F390" t="s">
        <v>541</v>
      </c>
      <c r="H390" s="94">
        <v>3000</v>
      </c>
      <c r="I390" s="126"/>
    </row>
    <row r="391" spans="1:9" x14ac:dyDescent="0.3">
      <c r="A391" t="str">
        <f t="shared" si="6"/>
        <v>5City of London</v>
      </c>
      <c r="B391">
        <v>5</v>
      </c>
      <c r="C391" t="s">
        <v>130</v>
      </c>
      <c r="D391" t="s">
        <v>1052</v>
      </c>
      <c r="E391" t="s">
        <v>535</v>
      </c>
      <c r="F391" t="s">
        <v>536</v>
      </c>
      <c r="H391" s="94">
        <v>18000</v>
      </c>
      <c r="I391" s="126"/>
    </row>
    <row r="392" spans="1:9" x14ac:dyDescent="0.3">
      <c r="A392" t="str">
        <f t="shared" si="6"/>
        <v>6City of London</v>
      </c>
      <c r="B392">
        <v>6</v>
      </c>
      <c r="C392" t="s">
        <v>130</v>
      </c>
      <c r="D392" t="s">
        <v>1052</v>
      </c>
      <c r="E392" t="s">
        <v>532</v>
      </c>
      <c r="F392" t="s">
        <v>533</v>
      </c>
      <c r="H392" s="94">
        <v>24506</v>
      </c>
      <c r="I392" s="126"/>
    </row>
    <row r="393" spans="1:9" x14ac:dyDescent="0.3">
      <c r="A393" t="str">
        <f t="shared" si="6"/>
        <v>1Cornwall &amp; Scilly</v>
      </c>
      <c r="B393">
        <v>1</v>
      </c>
      <c r="C393" t="s">
        <v>132</v>
      </c>
      <c r="D393" t="s">
        <v>1053</v>
      </c>
      <c r="E393" t="s">
        <v>522</v>
      </c>
      <c r="H393" s="94">
        <v>200000</v>
      </c>
      <c r="I393" s="126"/>
    </row>
    <row r="394" spans="1:9" x14ac:dyDescent="0.3">
      <c r="A394" t="str">
        <f t="shared" si="6"/>
        <v>2Cornwall &amp; Scilly</v>
      </c>
      <c r="B394">
        <v>2</v>
      </c>
      <c r="C394" t="s">
        <v>132</v>
      </c>
      <c r="D394" t="s">
        <v>1054</v>
      </c>
      <c r="E394" t="s">
        <v>529</v>
      </c>
      <c r="F394" t="s">
        <v>530</v>
      </c>
      <c r="H394" s="94">
        <v>1367000</v>
      </c>
      <c r="I394" s="126"/>
    </row>
    <row r="395" spans="1:9" x14ac:dyDescent="0.3">
      <c r="A395" t="str">
        <f t="shared" si="6"/>
        <v>3Cornwall &amp; Scilly</v>
      </c>
      <c r="B395">
        <v>3</v>
      </c>
      <c r="C395" t="s">
        <v>132</v>
      </c>
      <c r="D395" t="s">
        <v>1055</v>
      </c>
      <c r="E395" t="s">
        <v>527</v>
      </c>
      <c r="F395" t="s">
        <v>552</v>
      </c>
      <c r="H395" s="94">
        <v>400000</v>
      </c>
      <c r="I395" s="126"/>
    </row>
    <row r="396" spans="1:9" x14ac:dyDescent="0.3">
      <c r="A396" t="str">
        <f t="shared" si="6"/>
        <v>4Cornwall &amp; Scilly</v>
      </c>
      <c r="B396">
        <v>4</v>
      </c>
      <c r="C396" t="s">
        <v>132</v>
      </c>
      <c r="D396" t="s">
        <v>1056</v>
      </c>
      <c r="E396" t="s">
        <v>522</v>
      </c>
      <c r="H396" s="94">
        <v>332327</v>
      </c>
      <c r="I396" s="126"/>
    </row>
    <row r="397" spans="1:9" x14ac:dyDescent="0.3">
      <c r="A397" t="str">
        <f t="shared" si="6"/>
        <v>5Cornwall &amp; Scilly</v>
      </c>
      <c r="B397">
        <v>5</v>
      </c>
      <c r="C397" t="s">
        <v>132</v>
      </c>
      <c r="D397" t="s">
        <v>1057</v>
      </c>
      <c r="E397" t="s">
        <v>509</v>
      </c>
      <c r="H397" s="94">
        <v>200000</v>
      </c>
      <c r="I397" s="126"/>
    </row>
    <row r="398" spans="1:9" x14ac:dyDescent="0.3">
      <c r="A398" t="str">
        <f t="shared" si="6"/>
        <v>6Cornwall &amp; Scilly</v>
      </c>
      <c r="B398">
        <v>6</v>
      </c>
      <c r="C398" t="s">
        <v>132</v>
      </c>
      <c r="D398" t="s">
        <v>1058</v>
      </c>
      <c r="E398" t="s">
        <v>523</v>
      </c>
      <c r="F398" t="s">
        <v>531</v>
      </c>
      <c r="H398" s="94">
        <v>1700000</v>
      </c>
      <c r="I398" s="126"/>
    </row>
    <row r="399" spans="1:9" x14ac:dyDescent="0.3">
      <c r="A399" t="str">
        <f t="shared" si="6"/>
        <v>7Cornwall &amp; Scilly</v>
      </c>
      <c r="B399">
        <v>7</v>
      </c>
      <c r="C399" t="s">
        <v>132</v>
      </c>
      <c r="D399" t="s">
        <v>1059</v>
      </c>
      <c r="E399" t="s">
        <v>529</v>
      </c>
      <c r="F399" t="s">
        <v>530</v>
      </c>
      <c r="H399" s="94">
        <v>290000</v>
      </c>
      <c r="I399" s="126"/>
    </row>
    <row r="400" spans="1:9" x14ac:dyDescent="0.3">
      <c r="A400" t="str">
        <f t="shared" si="6"/>
        <v>8Cornwall &amp; Scilly</v>
      </c>
      <c r="B400">
        <v>8</v>
      </c>
      <c r="C400" t="s">
        <v>132</v>
      </c>
      <c r="D400" t="s">
        <v>1060</v>
      </c>
      <c r="E400" t="s">
        <v>535</v>
      </c>
      <c r="F400" t="s">
        <v>536</v>
      </c>
      <c r="H400" s="94">
        <v>150000</v>
      </c>
      <c r="I400" s="126"/>
    </row>
    <row r="401" spans="1:9" x14ac:dyDescent="0.3">
      <c r="A401" t="str">
        <f t="shared" si="6"/>
        <v>9Cornwall &amp; Scilly</v>
      </c>
      <c r="B401">
        <v>9</v>
      </c>
      <c r="C401" t="s">
        <v>132</v>
      </c>
      <c r="D401" t="s">
        <v>1061</v>
      </c>
      <c r="E401" t="s">
        <v>535</v>
      </c>
      <c r="F401" t="s">
        <v>536</v>
      </c>
      <c r="H401" s="94">
        <v>200000</v>
      </c>
      <c r="I401" s="126"/>
    </row>
    <row r="402" spans="1:9" x14ac:dyDescent="0.3">
      <c r="A402" t="str">
        <f t="shared" si="6"/>
        <v>10Cornwall &amp; Scilly</v>
      </c>
      <c r="B402">
        <v>10</v>
      </c>
      <c r="C402" t="s">
        <v>132</v>
      </c>
      <c r="D402" t="s">
        <v>1062</v>
      </c>
      <c r="E402" t="s">
        <v>532</v>
      </c>
      <c r="F402" t="s">
        <v>537</v>
      </c>
      <c r="H402" s="94">
        <v>300000</v>
      </c>
      <c r="I402" s="126"/>
    </row>
    <row r="403" spans="1:9" x14ac:dyDescent="0.3">
      <c r="A403" t="str">
        <f t="shared" si="6"/>
        <v>11Cornwall &amp; Scilly</v>
      </c>
      <c r="B403">
        <v>11</v>
      </c>
      <c r="C403" t="s">
        <v>132</v>
      </c>
      <c r="D403" t="s">
        <v>1063</v>
      </c>
      <c r="E403" t="s">
        <v>509</v>
      </c>
      <c r="H403" s="94">
        <v>70000</v>
      </c>
      <c r="I403" s="126"/>
    </row>
    <row r="404" spans="1:9" x14ac:dyDescent="0.3">
      <c r="A404" t="str">
        <f t="shared" si="6"/>
        <v>12Cornwall &amp; Scilly</v>
      </c>
      <c r="B404">
        <v>12</v>
      </c>
      <c r="C404" t="s">
        <v>132</v>
      </c>
      <c r="D404" t="s">
        <v>1064</v>
      </c>
      <c r="E404" t="s">
        <v>509</v>
      </c>
      <c r="H404" s="94">
        <v>200000</v>
      </c>
      <c r="I404" s="126"/>
    </row>
    <row r="405" spans="1:9" x14ac:dyDescent="0.3">
      <c r="A405" t="str">
        <f t="shared" si="6"/>
        <v>13Cornwall &amp; Scilly</v>
      </c>
      <c r="B405">
        <v>13</v>
      </c>
      <c r="C405" t="s">
        <v>132</v>
      </c>
      <c r="D405" t="s">
        <v>1065</v>
      </c>
      <c r="E405" t="s">
        <v>522</v>
      </c>
      <c r="H405" s="94">
        <v>600000</v>
      </c>
      <c r="I405" s="126"/>
    </row>
    <row r="406" spans="1:9" x14ac:dyDescent="0.3">
      <c r="A406" t="str">
        <f t="shared" si="6"/>
        <v>14Cornwall &amp; Scilly</v>
      </c>
      <c r="B406">
        <v>14</v>
      </c>
      <c r="C406" t="s">
        <v>132</v>
      </c>
      <c r="D406" t="s">
        <v>1066</v>
      </c>
      <c r="E406" t="s">
        <v>527</v>
      </c>
      <c r="F406" t="s">
        <v>552</v>
      </c>
      <c r="H406" s="94">
        <v>175000</v>
      </c>
      <c r="I406" s="126"/>
    </row>
    <row r="407" spans="1:9" x14ac:dyDescent="0.3">
      <c r="A407" t="str">
        <f t="shared" si="6"/>
        <v>15Cornwall &amp; Scilly</v>
      </c>
      <c r="B407">
        <v>15</v>
      </c>
      <c r="C407" t="s">
        <v>132</v>
      </c>
      <c r="D407" t="s">
        <v>1067</v>
      </c>
      <c r="E407" t="s">
        <v>522</v>
      </c>
      <c r="H407" s="94">
        <v>10552</v>
      </c>
      <c r="I407" s="126"/>
    </row>
    <row r="408" spans="1:9" x14ac:dyDescent="0.3">
      <c r="A408" t="str">
        <f t="shared" si="6"/>
        <v>16Cornwall &amp; Scilly</v>
      </c>
      <c r="B408">
        <v>16</v>
      </c>
      <c r="C408" t="s">
        <v>132</v>
      </c>
      <c r="D408" t="s">
        <v>1068</v>
      </c>
      <c r="E408" t="s">
        <v>534</v>
      </c>
      <c r="F408" t="s">
        <v>538</v>
      </c>
      <c r="H408" s="94">
        <v>857260</v>
      </c>
      <c r="I408" s="126"/>
    </row>
    <row r="409" spans="1:9" x14ac:dyDescent="0.3">
      <c r="A409" t="str">
        <f t="shared" si="6"/>
        <v>17Cornwall &amp; Scilly</v>
      </c>
      <c r="B409">
        <v>17</v>
      </c>
      <c r="C409" t="s">
        <v>132</v>
      </c>
      <c r="D409" t="s">
        <v>1069</v>
      </c>
      <c r="E409" t="s">
        <v>521</v>
      </c>
      <c r="H409" s="94">
        <v>71233</v>
      </c>
      <c r="I409" s="126"/>
    </row>
    <row r="410" spans="1:9" x14ac:dyDescent="0.3">
      <c r="A410" t="str">
        <f t="shared" si="6"/>
        <v>1County Durham</v>
      </c>
      <c r="B410">
        <v>1</v>
      </c>
      <c r="C410" t="s">
        <v>134</v>
      </c>
      <c r="D410" t="s">
        <v>1070</v>
      </c>
      <c r="E410" t="s">
        <v>524</v>
      </c>
      <c r="F410" t="s">
        <v>547</v>
      </c>
      <c r="H410" s="94">
        <v>500000</v>
      </c>
      <c r="I410" s="126"/>
    </row>
    <row r="411" spans="1:9" x14ac:dyDescent="0.3">
      <c r="A411" t="str">
        <f t="shared" si="6"/>
        <v>2County Durham</v>
      </c>
      <c r="B411">
        <v>2</v>
      </c>
      <c r="C411" t="s">
        <v>134</v>
      </c>
      <c r="D411" t="s">
        <v>1071</v>
      </c>
      <c r="E411" t="s">
        <v>543</v>
      </c>
      <c r="F411" t="s">
        <v>544</v>
      </c>
      <c r="H411" s="94">
        <v>14239</v>
      </c>
      <c r="I411" s="126"/>
    </row>
    <row r="412" spans="1:9" x14ac:dyDescent="0.3">
      <c r="A412" t="str">
        <f t="shared" si="6"/>
        <v>3County Durham</v>
      </c>
      <c r="B412">
        <v>3</v>
      </c>
      <c r="C412" t="s">
        <v>134</v>
      </c>
      <c r="D412" t="s">
        <v>1072</v>
      </c>
      <c r="E412" t="s">
        <v>543</v>
      </c>
      <c r="F412" t="s">
        <v>544</v>
      </c>
      <c r="H412" s="94">
        <v>14273</v>
      </c>
      <c r="I412" s="126"/>
    </row>
    <row r="413" spans="1:9" x14ac:dyDescent="0.3">
      <c r="A413" t="str">
        <f t="shared" si="6"/>
        <v>4County Durham</v>
      </c>
      <c r="B413">
        <v>4</v>
      </c>
      <c r="C413" t="s">
        <v>134</v>
      </c>
      <c r="D413" t="s">
        <v>1073</v>
      </c>
      <c r="E413" t="s">
        <v>527</v>
      </c>
      <c r="F413" t="s">
        <v>551</v>
      </c>
      <c r="H413" s="94">
        <v>56000</v>
      </c>
      <c r="I413" s="126"/>
    </row>
    <row r="414" spans="1:9" x14ac:dyDescent="0.3">
      <c r="A414" t="str">
        <f t="shared" si="6"/>
        <v>5County Durham</v>
      </c>
      <c r="B414">
        <v>5</v>
      </c>
      <c r="C414" t="s">
        <v>134</v>
      </c>
      <c r="D414" t="s">
        <v>1074</v>
      </c>
      <c r="E414" t="s">
        <v>532</v>
      </c>
      <c r="F414" t="s">
        <v>533</v>
      </c>
      <c r="H414" s="94">
        <v>600000</v>
      </c>
      <c r="I414" s="126"/>
    </row>
    <row r="415" spans="1:9" x14ac:dyDescent="0.3">
      <c r="A415" t="str">
        <f t="shared" si="6"/>
        <v>6County Durham</v>
      </c>
      <c r="B415">
        <v>6</v>
      </c>
      <c r="C415" t="s">
        <v>134</v>
      </c>
      <c r="D415" t="s">
        <v>1075</v>
      </c>
      <c r="E415" t="s">
        <v>524</v>
      </c>
      <c r="F415" t="s">
        <v>547</v>
      </c>
      <c r="H415" s="94">
        <v>1005000</v>
      </c>
      <c r="I415" s="126"/>
    </row>
    <row r="416" spans="1:9" x14ac:dyDescent="0.3">
      <c r="A416" t="str">
        <f t="shared" si="6"/>
        <v>7County Durham</v>
      </c>
      <c r="B416">
        <v>7</v>
      </c>
      <c r="C416" t="s">
        <v>134</v>
      </c>
      <c r="D416" t="s">
        <v>1076</v>
      </c>
      <c r="E416" t="s">
        <v>522</v>
      </c>
      <c r="H416" s="94">
        <v>100000</v>
      </c>
      <c r="I416" s="126"/>
    </row>
    <row r="417" spans="1:9" x14ac:dyDescent="0.3">
      <c r="A417" t="str">
        <f t="shared" si="6"/>
        <v>8County Durham</v>
      </c>
      <c r="B417">
        <v>8</v>
      </c>
      <c r="C417" t="s">
        <v>134</v>
      </c>
      <c r="D417" t="s">
        <v>1077</v>
      </c>
      <c r="E417" t="s">
        <v>532</v>
      </c>
      <c r="F417" t="s">
        <v>545</v>
      </c>
      <c r="H417" s="94">
        <v>360000</v>
      </c>
      <c r="I417" s="126"/>
    </row>
    <row r="418" spans="1:9" x14ac:dyDescent="0.3">
      <c r="A418" t="str">
        <f t="shared" si="6"/>
        <v>9County Durham</v>
      </c>
      <c r="B418">
        <v>9</v>
      </c>
      <c r="C418" t="s">
        <v>134</v>
      </c>
      <c r="D418" t="s">
        <v>1078</v>
      </c>
      <c r="E418" t="s">
        <v>527</v>
      </c>
      <c r="F418" t="s">
        <v>539</v>
      </c>
      <c r="H418" s="94">
        <v>327000</v>
      </c>
      <c r="I418" s="126"/>
    </row>
    <row r="419" spans="1:9" x14ac:dyDescent="0.3">
      <c r="A419" t="str">
        <f t="shared" si="6"/>
        <v>10County Durham</v>
      </c>
      <c r="B419">
        <v>10</v>
      </c>
      <c r="C419" t="s">
        <v>134</v>
      </c>
      <c r="D419" t="s">
        <v>1079</v>
      </c>
      <c r="E419" t="s">
        <v>527</v>
      </c>
      <c r="F419" t="s">
        <v>539</v>
      </c>
      <c r="H419" s="94">
        <v>521297</v>
      </c>
      <c r="I419" s="126"/>
    </row>
    <row r="420" spans="1:9" x14ac:dyDescent="0.3">
      <c r="A420" t="str">
        <f t="shared" si="6"/>
        <v>11County Durham</v>
      </c>
      <c r="B420">
        <v>11</v>
      </c>
      <c r="C420" t="s">
        <v>134</v>
      </c>
      <c r="D420" t="s">
        <v>1080</v>
      </c>
      <c r="E420" t="s">
        <v>527</v>
      </c>
      <c r="F420" t="s">
        <v>539</v>
      </c>
      <c r="H420" s="94">
        <v>937000</v>
      </c>
      <c r="I420" s="126"/>
    </row>
    <row r="421" spans="1:9" x14ac:dyDescent="0.3">
      <c r="A421" t="str">
        <f t="shared" si="6"/>
        <v>12County Durham</v>
      </c>
      <c r="B421">
        <v>12</v>
      </c>
      <c r="C421" t="s">
        <v>134</v>
      </c>
      <c r="D421" t="s">
        <v>1081</v>
      </c>
      <c r="E421" t="s">
        <v>535</v>
      </c>
      <c r="F421" t="s">
        <v>536</v>
      </c>
      <c r="H421" s="94">
        <v>166940</v>
      </c>
      <c r="I421" s="126"/>
    </row>
    <row r="422" spans="1:9" x14ac:dyDescent="0.3">
      <c r="A422" t="str">
        <f t="shared" si="6"/>
        <v>13County Durham</v>
      </c>
      <c r="B422">
        <v>13</v>
      </c>
      <c r="C422" t="s">
        <v>134</v>
      </c>
      <c r="D422" t="s">
        <v>1082</v>
      </c>
      <c r="E422" t="s">
        <v>527</v>
      </c>
      <c r="F422" t="s">
        <v>551</v>
      </c>
      <c r="H422" s="94">
        <v>90602</v>
      </c>
      <c r="I422" s="126"/>
    </row>
    <row r="423" spans="1:9" x14ac:dyDescent="0.3">
      <c r="A423" t="str">
        <f t="shared" si="6"/>
        <v>14County Durham</v>
      </c>
      <c r="B423">
        <v>14</v>
      </c>
      <c r="C423" t="s">
        <v>134</v>
      </c>
      <c r="D423" t="s">
        <v>1083</v>
      </c>
      <c r="E423" t="s">
        <v>543</v>
      </c>
      <c r="F423" t="s">
        <v>544</v>
      </c>
      <c r="H423" s="94">
        <v>76345</v>
      </c>
      <c r="I423" s="126"/>
    </row>
    <row r="424" spans="1:9" x14ac:dyDescent="0.3">
      <c r="A424" t="str">
        <f t="shared" si="6"/>
        <v>15County Durham</v>
      </c>
      <c r="B424">
        <v>15</v>
      </c>
      <c r="C424" t="s">
        <v>134</v>
      </c>
      <c r="D424" t="s">
        <v>1084</v>
      </c>
      <c r="E424" t="s">
        <v>543</v>
      </c>
      <c r="F424" t="s">
        <v>544</v>
      </c>
      <c r="H424" s="94">
        <v>15000</v>
      </c>
      <c r="I424" s="126"/>
    </row>
    <row r="425" spans="1:9" x14ac:dyDescent="0.3">
      <c r="A425" t="str">
        <f t="shared" si="6"/>
        <v>16County Durham</v>
      </c>
      <c r="B425">
        <v>16</v>
      </c>
      <c r="C425" t="s">
        <v>134</v>
      </c>
      <c r="D425" t="s">
        <v>1085</v>
      </c>
      <c r="E425" t="s">
        <v>543</v>
      </c>
      <c r="F425" t="s">
        <v>544</v>
      </c>
      <c r="H425" s="94">
        <v>38685</v>
      </c>
      <c r="I425" s="126"/>
    </row>
    <row r="426" spans="1:9" x14ac:dyDescent="0.3">
      <c r="A426" t="str">
        <f t="shared" si="6"/>
        <v>1Coventry</v>
      </c>
      <c r="B426">
        <v>1</v>
      </c>
      <c r="C426" t="s">
        <v>136</v>
      </c>
      <c r="D426" t="s">
        <v>1086</v>
      </c>
      <c r="E426" t="s">
        <v>524</v>
      </c>
      <c r="F426" t="s">
        <v>525</v>
      </c>
      <c r="H426" s="94">
        <v>34500</v>
      </c>
      <c r="I426" s="126"/>
    </row>
    <row r="427" spans="1:9" x14ac:dyDescent="0.3">
      <c r="A427" t="str">
        <f t="shared" si="6"/>
        <v>2Coventry</v>
      </c>
      <c r="B427">
        <v>2</v>
      </c>
      <c r="C427" t="s">
        <v>136</v>
      </c>
      <c r="D427" t="s">
        <v>1087</v>
      </c>
      <c r="E427" t="s">
        <v>524</v>
      </c>
      <c r="F427" t="s">
        <v>525</v>
      </c>
      <c r="H427" s="94">
        <v>62426</v>
      </c>
      <c r="I427" s="126"/>
    </row>
    <row r="428" spans="1:9" x14ac:dyDescent="0.3">
      <c r="A428" t="str">
        <f t="shared" si="6"/>
        <v>3Coventry</v>
      </c>
      <c r="B428">
        <v>3</v>
      </c>
      <c r="C428" t="s">
        <v>136</v>
      </c>
      <c r="D428" t="s">
        <v>1088</v>
      </c>
      <c r="E428" t="s">
        <v>524</v>
      </c>
      <c r="F428" t="s">
        <v>525</v>
      </c>
      <c r="H428" s="94">
        <v>101010</v>
      </c>
      <c r="I428" s="126"/>
    </row>
    <row r="429" spans="1:9" x14ac:dyDescent="0.3">
      <c r="A429" t="str">
        <f t="shared" si="6"/>
        <v>4Coventry</v>
      </c>
      <c r="B429">
        <v>4</v>
      </c>
      <c r="C429" t="s">
        <v>136</v>
      </c>
      <c r="D429" t="s">
        <v>1089</v>
      </c>
      <c r="E429" t="s">
        <v>524</v>
      </c>
      <c r="F429" t="s">
        <v>525</v>
      </c>
      <c r="H429" s="94">
        <v>134680</v>
      </c>
      <c r="I429" s="126"/>
    </row>
    <row r="430" spans="1:9" x14ac:dyDescent="0.3">
      <c r="A430" t="str">
        <f t="shared" si="6"/>
        <v>5Coventry</v>
      </c>
      <c r="B430">
        <v>5</v>
      </c>
      <c r="C430" t="s">
        <v>136</v>
      </c>
      <c r="D430" t="s">
        <v>1090</v>
      </c>
      <c r="E430" t="s">
        <v>524</v>
      </c>
      <c r="F430" t="s">
        <v>525</v>
      </c>
      <c r="H430" s="94">
        <v>14265</v>
      </c>
      <c r="I430" s="126"/>
    </row>
    <row r="431" spans="1:9" x14ac:dyDescent="0.3">
      <c r="A431" t="str">
        <f t="shared" si="6"/>
        <v>6Coventry</v>
      </c>
      <c r="B431">
        <v>6</v>
      </c>
      <c r="C431" t="s">
        <v>136</v>
      </c>
      <c r="D431" t="s">
        <v>1091</v>
      </c>
      <c r="E431" t="s">
        <v>524</v>
      </c>
      <c r="F431" t="s">
        <v>525</v>
      </c>
      <c r="H431" s="94">
        <v>28530</v>
      </c>
      <c r="I431" s="126"/>
    </row>
    <row r="432" spans="1:9" x14ac:dyDescent="0.3">
      <c r="A432" t="str">
        <f t="shared" si="6"/>
        <v>7Coventry</v>
      </c>
      <c r="B432">
        <v>7</v>
      </c>
      <c r="C432" t="s">
        <v>136</v>
      </c>
      <c r="D432" t="s">
        <v>1092</v>
      </c>
      <c r="E432" t="s">
        <v>524</v>
      </c>
      <c r="F432" t="s">
        <v>525</v>
      </c>
      <c r="H432" s="94">
        <v>14040</v>
      </c>
      <c r="I432" s="126"/>
    </row>
    <row r="433" spans="1:9" x14ac:dyDescent="0.3">
      <c r="A433" t="str">
        <f t="shared" si="6"/>
        <v>8Coventry</v>
      </c>
      <c r="B433">
        <v>8</v>
      </c>
      <c r="C433" t="s">
        <v>136</v>
      </c>
      <c r="D433" t="s">
        <v>1093</v>
      </c>
      <c r="E433" t="s">
        <v>534</v>
      </c>
      <c r="F433" t="s">
        <v>509</v>
      </c>
      <c r="H433" s="94">
        <v>50000</v>
      </c>
      <c r="I433" s="126"/>
    </row>
    <row r="434" spans="1:9" x14ac:dyDescent="0.3">
      <c r="A434" t="str">
        <f t="shared" si="6"/>
        <v>9Coventry</v>
      </c>
      <c r="B434">
        <v>9</v>
      </c>
      <c r="C434" t="s">
        <v>136</v>
      </c>
      <c r="D434" t="s">
        <v>1094</v>
      </c>
      <c r="E434" t="s">
        <v>524</v>
      </c>
      <c r="F434" t="s">
        <v>525</v>
      </c>
      <c r="H434" s="94">
        <v>129870</v>
      </c>
      <c r="I434" s="126"/>
    </row>
    <row r="435" spans="1:9" x14ac:dyDescent="0.3">
      <c r="A435" t="str">
        <f t="shared" si="6"/>
        <v>10Coventry</v>
      </c>
      <c r="B435">
        <v>10</v>
      </c>
      <c r="C435" t="s">
        <v>136</v>
      </c>
      <c r="D435" t="s">
        <v>1095</v>
      </c>
      <c r="E435" t="s">
        <v>543</v>
      </c>
      <c r="F435" t="s">
        <v>544</v>
      </c>
      <c r="H435" s="94">
        <v>73250</v>
      </c>
      <c r="I435" s="126"/>
    </row>
    <row r="436" spans="1:9" x14ac:dyDescent="0.3">
      <c r="A436" t="str">
        <f t="shared" si="6"/>
        <v>11Coventry</v>
      </c>
      <c r="B436">
        <v>11</v>
      </c>
      <c r="C436" t="s">
        <v>136</v>
      </c>
      <c r="D436" t="s">
        <v>1096</v>
      </c>
      <c r="E436" t="s">
        <v>524</v>
      </c>
      <c r="F436" t="s">
        <v>525</v>
      </c>
      <c r="H436" s="94">
        <v>85000</v>
      </c>
      <c r="I436" s="126"/>
    </row>
    <row r="437" spans="1:9" x14ac:dyDescent="0.3">
      <c r="A437" t="str">
        <f t="shared" si="6"/>
        <v>12Coventry</v>
      </c>
      <c r="B437">
        <v>12</v>
      </c>
      <c r="C437" t="s">
        <v>136</v>
      </c>
      <c r="D437" t="s">
        <v>1097</v>
      </c>
      <c r="E437" t="s">
        <v>509</v>
      </c>
      <c r="H437" s="94">
        <v>7500</v>
      </c>
      <c r="I437" s="126"/>
    </row>
    <row r="438" spans="1:9" x14ac:dyDescent="0.3">
      <c r="A438" t="str">
        <f t="shared" si="6"/>
        <v>13Coventry</v>
      </c>
      <c r="B438">
        <v>13</v>
      </c>
      <c r="C438" t="s">
        <v>136</v>
      </c>
      <c r="D438" t="s">
        <v>1098</v>
      </c>
      <c r="E438" t="s">
        <v>524</v>
      </c>
      <c r="F438" t="s">
        <v>525</v>
      </c>
      <c r="H438" s="94">
        <v>50000</v>
      </c>
      <c r="I438" s="126"/>
    </row>
    <row r="439" spans="1:9" x14ac:dyDescent="0.3">
      <c r="A439" t="str">
        <f t="shared" si="6"/>
        <v>14Coventry</v>
      </c>
      <c r="B439">
        <v>14</v>
      </c>
      <c r="C439" t="s">
        <v>136</v>
      </c>
      <c r="D439" t="s">
        <v>1099</v>
      </c>
      <c r="E439" t="s">
        <v>524</v>
      </c>
      <c r="F439" t="s">
        <v>525</v>
      </c>
      <c r="H439" s="94">
        <v>213000</v>
      </c>
      <c r="I439" s="126"/>
    </row>
    <row r="440" spans="1:9" x14ac:dyDescent="0.3">
      <c r="A440" t="str">
        <f t="shared" si="6"/>
        <v>15Coventry</v>
      </c>
      <c r="B440">
        <v>15</v>
      </c>
      <c r="C440" t="s">
        <v>136</v>
      </c>
      <c r="D440" t="s">
        <v>1100</v>
      </c>
      <c r="E440" t="s">
        <v>529</v>
      </c>
      <c r="F440" t="s">
        <v>542</v>
      </c>
      <c r="H440" s="94">
        <v>200000</v>
      </c>
      <c r="I440" s="126"/>
    </row>
    <row r="441" spans="1:9" x14ac:dyDescent="0.3">
      <c r="A441" t="str">
        <f t="shared" si="6"/>
        <v>16Coventry</v>
      </c>
      <c r="B441">
        <v>16</v>
      </c>
      <c r="C441" t="s">
        <v>136</v>
      </c>
      <c r="D441" t="s">
        <v>1101</v>
      </c>
      <c r="E441" t="s">
        <v>535</v>
      </c>
      <c r="F441" t="s">
        <v>536</v>
      </c>
      <c r="H441" s="94">
        <v>378000</v>
      </c>
      <c r="I441" s="126"/>
    </row>
    <row r="442" spans="1:9" x14ac:dyDescent="0.3">
      <c r="A442" t="str">
        <f t="shared" si="6"/>
        <v>17Coventry</v>
      </c>
      <c r="B442">
        <v>17</v>
      </c>
      <c r="C442" t="s">
        <v>136</v>
      </c>
      <c r="D442" t="s">
        <v>1102</v>
      </c>
      <c r="E442" t="s">
        <v>524</v>
      </c>
      <c r="F442" t="s">
        <v>525</v>
      </c>
      <c r="H442" s="94">
        <v>55315</v>
      </c>
      <c r="I442" s="126"/>
    </row>
    <row r="443" spans="1:9" x14ac:dyDescent="0.3">
      <c r="A443" t="str">
        <f t="shared" si="6"/>
        <v>18Coventry</v>
      </c>
      <c r="B443">
        <v>18</v>
      </c>
      <c r="C443" t="s">
        <v>136</v>
      </c>
      <c r="D443" t="s">
        <v>1103</v>
      </c>
      <c r="E443" t="s">
        <v>523</v>
      </c>
      <c r="F443" t="s">
        <v>541</v>
      </c>
      <c r="H443" s="94">
        <v>488634</v>
      </c>
      <c r="I443" s="126"/>
    </row>
    <row r="444" spans="1:9" x14ac:dyDescent="0.3">
      <c r="A444" t="str">
        <f t="shared" si="6"/>
        <v>19Coventry</v>
      </c>
      <c r="B444">
        <v>19</v>
      </c>
      <c r="C444" t="s">
        <v>136</v>
      </c>
      <c r="D444" t="s">
        <v>1104</v>
      </c>
      <c r="E444" t="s">
        <v>527</v>
      </c>
      <c r="F444" t="s">
        <v>528</v>
      </c>
      <c r="H444" s="94">
        <v>150900</v>
      </c>
      <c r="I444" s="126"/>
    </row>
    <row r="445" spans="1:9" x14ac:dyDescent="0.3">
      <c r="A445" t="str">
        <f t="shared" si="6"/>
        <v>20Coventry</v>
      </c>
      <c r="B445">
        <v>20</v>
      </c>
      <c r="C445" t="s">
        <v>136</v>
      </c>
      <c r="D445" t="s">
        <v>1105</v>
      </c>
      <c r="E445" t="s">
        <v>535</v>
      </c>
      <c r="F445" t="s">
        <v>536</v>
      </c>
      <c r="H445" s="94">
        <v>608005</v>
      </c>
      <c r="I445" s="126"/>
    </row>
    <row r="446" spans="1:9" x14ac:dyDescent="0.3">
      <c r="A446" t="str">
        <f t="shared" si="6"/>
        <v>21Coventry</v>
      </c>
      <c r="B446">
        <v>21</v>
      </c>
      <c r="C446" t="s">
        <v>136</v>
      </c>
      <c r="D446" t="s">
        <v>1106</v>
      </c>
      <c r="E446" t="s">
        <v>524</v>
      </c>
      <c r="F446" t="s">
        <v>525</v>
      </c>
      <c r="H446" s="94">
        <v>153920</v>
      </c>
      <c r="I446" s="126"/>
    </row>
    <row r="447" spans="1:9" x14ac:dyDescent="0.3">
      <c r="A447" t="str">
        <f t="shared" si="6"/>
        <v>22Coventry</v>
      </c>
      <c r="B447">
        <v>22</v>
      </c>
      <c r="C447" t="s">
        <v>136</v>
      </c>
      <c r="D447" t="s">
        <v>1107</v>
      </c>
      <c r="E447" t="s">
        <v>524</v>
      </c>
      <c r="F447" t="s">
        <v>525</v>
      </c>
      <c r="H447" s="94">
        <v>86580</v>
      </c>
      <c r="I447" s="126"/>
    </row>
    <row r="448" spans="1:9" x14ac:dyDescent="0.3">
      <c r="A448" t="str">
        <f t="shared" si="6"/>
        <v>23Coventry</v>
      </c>
      <c r="B448">
        <v>23</v>
      </c>
      <c r="C448" t="s">
        <v>136</v>
      </c>
      <c r="D448" t="s">
        <v>1108</v>
      </c>
      <c r="E448" t="s">
        <v>509</v>
      </c>
      <c r="H448" s="94">
        <v>200000</v>
      </c>
      <c r="I448" s="126"/>
    </row>
    <row r="449" spans="1:9" x14ac:dyDescent="0.3">
      <c r="A449" t="str">
        <f t="shared" si="6"/>
        <v>24Coventry</v>
      </c>
      <c r="B449">
        <v>24</v>
      </c>
      <c r="C449" t="s">
        <v>136</v>
      </c>
      <c r="D449" t="s">
        <v>1109</v>
      </c>
      <c r="E449" t="s">
        <v>509</v>
      </c>
      <c r="H449" s="94">
        <v>249368</v>
      </c>
      <c r="I449" s="126"/>
    </row>
    <row r="450" spans="1:9" x14ac:dyDescent="0.3">
      <c r="A450" t="str">
        <f t="shared" ref="A450:A513" si="7">B450&amp;C450</f>
        <v>25Coventry</v>
      </c>
      <c r="B450">
        <v>25</v>
      </c>
      <c r="C450" t="s">
        <v>136</v>
      </c>
      <c r="D450" t="s">
        <v>1110</v>
      </c>
      <c r="E450" t="s">
        <v>527</v>
      </c>
      <c r="F450" t="s">
        <v>539</v>
      </c>
      <c r="H450" s="94">
        <v>250000</v>
      </c>
      <c r="I450" s="126"/>
    </row>
    <row r="451" spans="1:9" x14ac:dyDescent="0.3">
      <c r="A451" t="str">
        <f t="shared" si="7"/>
        <v>26Coventry</v>
      </c>
      <c r="B451">
        <v>26</v>
      </c>
      <c r="C451" t="s">
        <v>136</v>
      </c>
      <c r="D451" t="s">
        <v>930</v>
      </c>
      <c r="E451" t="s">
        <v>509</v>
      </c>
      <c r="H451" s="94">
        <v>90000</v>
      </c>
      <c r="I451" s="126"/>
    </row>
    <row r="452" spans="1:9" x14ac:dyDescent="0.3">
      <c r="A452" t="str">
        <f t="shared" si="7"/>
        <v>1Croydon</v>
      </c>
      <c r="B452">
        <v>1</v>
      </c>
      <c r="C452" t="s">
        <v>138</v>
      </c>
      <c r="D452" t="s">
        <v>1111</v>
      </c>
      <c r="E452" t="s">
        <v>532</v>
      </c>
      <c r="F452" t="s">
        <v>537</v>
      </c>
      <c r="H452" s="94">
        <v>135800</v>
      </c>
      <c r="I452" s="126"/>
    </row>
    <row r="453" spans="1:9" x14ac:dyDescent="0.3">
      <c r="A453" t="str">
        <f t="shared" si="7"/>
        <v>2Croydon</v>
      </c>
      <c r="B453">
        <v>2</v>
      </c>
      <c r="C453" t="s">
        <v>138</v>
      </c>
      <c r="D453" t="s">
        <v>1112</v>
      </c>
      <c r="E453" t="s">
        <v>534</v>
      </c>
      <c r="F453" t="s">
        <v>538</v>
      </c>
      <c r="H453" s="94">
        <v>300000</v>
      </c>
      <c r="I453" s="126"/>
    </row>
    <row r="454" spans="1:9" x14ac:dyDescent="0.3">
      <c r="A454" t="str">
        <f t="shared" si="7"/>
        <v>3Croydon</v>
      </c>
      <c r="B454">
        <v>3</v>
      </c>
      <c r="C454" t="s">
        <v>138</v>
      </c>
      <c r="D454" t="s">
        <v>1113</v>
      </c>
      <c r="E454" t="s">
        <v>524</v>
      </c>
      <c r="F454" t="s">
        <v>525</v>
      </c>
      <c r="H454" s="94">
        <v>75000</v>
      </c>
      <c r="I454" s="126"/>
    </row>
    <row r="455" spans="1:9" x14ac:dyDescent="0.3">
      <c r="A455" t="str">
        <f t="shared" si="7"/>
        <v>4Croydon</v>
      </c>
      <c r="B455">
        <v>4</v>
      </c>
      <c r="C455" t="s">
        <v>138</v>
      </c>
      <c r="D455" t="s">
        <v>1114</v>
      </c>
      <c r="E455" t="s">
        <v>524</v>
      </c>
      <c r="F455" t="s">
        <v>525</v>
      </c>
      <c r="H455" s="94">
        <v>37333</v>
      </c>
      <c r="I455" s="126"/>
    </row>
    <row r="456" spans="1:9" x14ac:dyDescent="0.3">
      <c r="A456" t="str">
        <f t="shared" si="7"/>
        <v>5Croydon</v>
      </c>
      <c r="B456">
        <v>5</v>
      </c>
      <c r="C456" t="s">
        <v>138</v>
      </c>
      <c r="D456" t="s">
        <v>1115</v>
      </c>
      <c r="E456" t="s">
        <v>524</v>
      </c>
      <c r="F456" t="s">
        <v>547</v>
      </c>
      <c r="H456" s="94">
        <v>23000</v>
      </c>
      <c r="I456" s="126"/>
    </row>
    <row r="457" spans="1:9" x14ac:dyDescent="0.3">
      <c r="A457" t="str">
        <f t="shared" si="7"/>
        <v>6Croydon</v>
      </c>
      <c r="B457">
        <v>6</v>
      </c>
      <c r="C457" t="s">
        <v>138</v>
      </c>
      <c r="D457" t="s">
        <v>521</v>
      </c>
      <c r="E457" t="s">
        <v>521</v>
      </c>
      <c r="H457" s="94">
        <v>26864</v>
      </c>
      <c r="I457" s="126"/>
    </row>
    <row r="458" spans="1:9" x14ac:dyDescent="0.3">
      <c r="A458" t="str">
        <f t="shared" si="7"/>
        <v>7Croydon</v>
      </c>
      <c r="B458">
        <v>7</v>
      </c>
      <c r="C458" t="s">
        <v>138</v>
      </c>
      <c r="D458" t="s">
        <v>1116</v>
      </c>
      <c r="E458" t="s">
        <v>524</v>
      </c>
      <c r="F458" t="s">
        <v>547</v>
      </c>
      <c r="H458" s="94">
        <v>100088</v>
      </c>
      <c r="I458" s="126"/>
    </row>
    <row r="459" spans="1:9" x14ac:dyDescent="0.3">
      <c r="A459" t="str">
        <f t="shared" si="7"/>
        <v>8Croydon</v>
      </c>
      <c r="B459">
        <v>8</v>
      </c>
      <c r="C459" t="s">
        <v>138</v>
      </c>
      <c r="D459" t="s">
        <v>1117</v>
      </c>
      <c r="E459" t="s">
        <v>532</v>
      </c>
      <c r="F459" t="s">
        <v>533</v>
      </c>
      <c r="H459" s="94">
        <v>38500</v>
      </c>
      <c r="I459" s="126"/>
    </row>
    <row r="460" spans="1:9" x14ac:dyDescent="0.3">
      <c r="A460" t="str">
        <f t="shared" si="7"/>
        <v>9Croydon</v>
      </c>
      <c r="B460">
        <v>9</v>
      </c>
      <c r="C460" t="s">
        <v>138</v>
      </c>
      <c r="D460" t="s">
        <v>1118</v>
      </c>
      <c r="E460" t="s">
        <v>532</v>
      </c>
      <c r="F460" t="s">
        <v>533</v>
      </c>
      <c r="H460" s="94">
        <v>15552</v>
      </c>
      <c r="I460" s="126"/>
    </row>
    <row r="461" spans="1:9" x14ac:dyDescent="0.3">
      <c r="A461" t="str">
        <f t="shared" si="7"/>
        <v>10Croydon</v>
      </c>
      <c r="B461">
        <v>10</v>
      </c>
      <c r="C461" t="s">
        <v>138</v>
      </c>
      <c r="D461" t="s">
        <v>1119</v>
      </c>
      <c r="E461" t="s">
        <v>524</v>
      </c>
      <c r="F461" t="s">
        <v>525</v>
      </c>
      <c r="H461" s="94">
        <v>48384</v>
      </c>
      <c r="I461" s="126"/>
    </row>
    <row r="462" spans="1:9" x14ac:dyDescent="0.3">
      <c r="A462" t="str">
        <f t="shared" si="7"/>
        <v>11Croydon</v>
      </c>
      <c r="B462">
        <v>11</v>
      </c>
      <c r="C462" t="s">
        <v>138</v>
      </c>
      <c r="D462" t="s">
        <v>1120</v>
      </c>
      <c r="E462" t="s">
        <v>524</v>
      </c>
      <c r="F462" t="s">
        <v>547</v>
      </c>
      <c r="H462" s="94">
        <v>24000</v>
      </c>
      <c r="I462" s="126"/>
    </row>
    <row r="463" spans="1:9" x14ac:dyDescent="0.3">
      <c r="A463" t="str">
        <f t="shared" si="7"/>
        <v>12Croydon</v>
      </c>
      <c r="B463">
        <v>12</v>
      </c>
      <c r="C463" t="s">
        <v>138</v>
      </c>
      <c r="D463" t="s">
        <v>1121</v>
      </c>
      <c r="E463" t="s">
        <v>524</v>
      </c>
      <c r="F463" t="s">
        <v>525</v>
      </c>
      <c r="H463" s="94">
        <v>60480</v>
      </c>
      <c r="I463" s="126"/>
    </row>
    <row r="464" spans="1:9" x14ac:dyDescent="0.3">
      <c r="A464" t="str">
        <f t="shared" si="7"/>
        <v>13Croydon</v>
      </c>
      <c r="B464">
        <v>13</v>
      </c>
      <c r="C464" t="s">
        <v>138</v>
      </c>
      <c r="D464" t="s">
        <v>1122</v>
      </c>
      <c r="E464" t="s">
        <v>532</v>
      </c>
      <c r="F464" t="s">
        <v>509</v>
      </c>
      <c r="H464" s="94">
        <v>18666</v>
      </c>
      <c r="I464" s="126"/>
    </row>
    <row r="465" spans="1:9" x14ac:dyDescent="0.3">
      <c r="A465" t="str">
        <f t="shared" si="7"/>
        <v>14Croydon</v>
      </c>
      <c r="B465">
        <v>14</v>
      </c>
      <c r="C465" t="s">
        <v>138</v>
      </c>
      <c r="D465" t="s">
        <v>1123</v>
      </c>
      <c r="E465" t="s">
        <v>524</v>
      </c>
      <c r="F465" t="s">
        <v>525</v>
      </c>
      <c r="H465" s="94">
        <v>67000</v>
      </c>
      <c r="I465" s="126"/>
    </row>
    <row r="466" spans="1:9" x14ac:dyDescent="0.3">
      <c r="A466" t="str">
        <f t="shared" si="7"/>
        <v>15Croydon</v>
      </c>
      <c r="B466">
        <v>15</v>
      </c>
      <c r="C466" t="s">
        <v>138</v>
      </c>
      <c r="D466" t="s">
        <v>1123</v>
      </c>
      <c r="E466" t="s">
        <v>524</v>
      </c>
      <c r="F466" t="s">
        <v>547</v>
      </c>
      <c r="H466" s="94">
        <v>239000</v>
      </c>
      <c r="I466" s="126"/>
    </row>
    <row r="467" spans="1:9" x14ac:dyDescent="0.3">
      <c r="A467" t="str">
        <f t="shared" si="7"/>
        <v>16Croydon</v>
      </c>
      <c r="B467">
        <v>16</v>
      </c>
      <c r="C467" t="s">
        <v>138</v>
      </c>
      <c r="D467" t="s">
        <v>1124</v>
      </c>
      <c r="E467" t="s">
        <v>534</v>
      </c>
      <c r="F467" t="s">
        <v>538</v>
      </c>
      <c r="H467" s="94">
        <v>45000</v>
      </c>
      <c r="I467" s="126"/>
    </row>
    <row r="468" spans="1:9" x14ac:dyDescent="0.3">
      <c r="A468" t="str">
        <f t="shared" si="7"/>
        <v>17Croydon</v>
      </c>
      <c r="B468">
        <v>17</v>
      </c>
      <c r="C468" t="s">
        <v>138</v>
      </c>
      <c r="D468" t="s">
        <v>1125</v>
      </c>
      <c r="E468" t="s">
        <v>532</v>
      </c>
      <c r="F468" t="s">
        <v>509</v>
      </c>
      <c r="H468" s="94">
        <v>212800</v>
      </c>
      <c r="I468" s="126"/>
    </row>
    <row r="469" spans="1:9" x14ac:dyDescent="0.3">
      <c r="A469" t="str">
        <f t="shared" si="7"/>
        <v>18Croydon</v>
      </c>
      <c r="B469">
        <v>18</v>
      </c>
      <c r="C469" t="s">
        <v>138</v>
      </c>
      <c r="D469" t="s">
        <v>1126</v>
      </c>
      <c r="E469" t="s">
        <v>509</v>
      </c>
      <c r="H469" s="94">
        <v>360000</v>
      </c>
      <c r="I469" s="126"/>
    </row>
    <row r="470" spans="1:9" x14ac:dyDescent="0.3">
      <c r="A470" t="str">
        <f t="shared" si="7"/>
        <v>19Croydon</v>
      </c>
      <c r="B470">
        <v>19</v>
      </c>
      <c r="C470" t="s">
        <v>138</v>
      </c>
      <c r="D470" t="s">
        <v>1127</v>
      </c>
      <c r="E470" t="s">
        <v>524</v>
      </c>
      <c r="F470" t="s">
        <v>547</v>
      </c>
      <c r="H470" s="94">
        <v>90000</v>
      </c>
      <c r="I470" s="126"/>
    </row>
    <row r="471" spans="1:9" x14ac:dyDescent="0.3">
      <c r="A471" t="str">
        <f t="shared" si="7"/>
        <v>20Croydon</v>
      </c>
      <c r="B471">
        <v>20</v>
      </c>
      <c r="C471" t="s">
        <v>138</v>
      </c>
      <c r="D471" t="s">
        <v>1128</v>
      </c>
      <c r="E471" t="s">
        <v>529</v>
      </c>
      <c r="F471" t="s">
        <v>542</v>
      </c>
      <c r="H471" s="94">
        <v>530055</v>
      </c>
      <c r="I471" s="126"/>
    </row>
    <row r="472" spans="1:9" x14ac:dyDescent="0.3">
      <c r="A472" t="str">
        <f t="shared" si="7"/>
        <v>21Croydon</v>
      </c>
      <c r="B472">
        <v>21</v>
      </c>
      <c r="C472" t="s">
        <v>138</v>
      </c>
      <c r="D472" t="s">
        <v>1129</v>
      </c>
      <c r="E472" t="s">
        <v>524</v>
      </c>
      <c r="F472" t="s">
        <v>525</v>
      </c>
      <c r="H472" s="94">
        <v>18666</v>
      </c>
      <c r="I472" s="126"/>
    </row>
    <row r="473" spans="1:9" x14ac:dyDescent="0.3">
      <c r="A473" t="str">
        <f t="shared" si="7"/>
        <v>22Croydon</v>
      </c>
      <c r="B473">
        <v>22</v>
      </c>
      <c r="C473" t="s">
        <v>138</v>
      </c>
      <c r="D473" t="s">
        <v>1130</v>
      </c>
      <c r="E473" t="s">
        <v>524</v>
      </c>
      <c r="F473" t="s">
        <v>525</v>
      </c>
      <c r="H473" s="94">
        <v>37333</v>
      </c>
      <c r="I473" s="126"/>
    </row>
    <row r="474" spans="1:9" x14ac:dyDescent="0.3">
      <c r="A474" t="str">
        <f t="shared" si="7"/>
        <v>23Croydon</v>
      </c>
      <c r="B474">
        <v>23</v>
      </c>
      <c r="C474" t="s">
        <v>138</v>
      </c>
      <c r="D474" t="s">
        <v>1131</v>
      </c>
      <c r="E474" t="s">
        <v>524</v>
      </c>
      <c r="F474" t="s">
        <v>525</v>
      </c>
      <c r="H474" s="94">
        <v>36000</v>
      </c>
      <c r="I474" s="126"/>
    </row>
    <row r="475" spans="1:9" x14ac:dyDescent="0.3">
      <c r="A475" t="str">
        <f t="shared" si="7"/>
        <v>24Croydon</v>
      </c>
      <c r="B475">
        <v>24</v>
      </c>
      <c r="C475" t="s">
        <v>138</v>
      </c>
      <c r="D475" t="s">
        <v>1132</v>
      </c>
      <c r="E475" t="s">
        <v>509</v>
      </c>
      <c r="H475" s="94">
        <v>25000</v>
      </c>
      <c r="I475" s="126"/>
    </row>
    <row r="476" spans="1:9" x14ac:dyDescent="0.3">
      <c r="A476" t="str">
        <f t="shared" si="7"/>
        <v>25Croydon</v>
      </c>
      <c r="B476">
        <v>25</v>
      </c>
      <c r="C476" t="s">
        <v>138</v>
      </c>
      <c r="D476" t="s">
        <v>1133</v>
      </c>
      <c r="E476" t="s">
        <v>529</v>
      </c>
      <c r="F476" t="s">
        <v>542</v>
      </c>
      <c r="H476" s="94">
        <v>21000</v>
      </c>
      <c r="I476" s="126"/>
    </row>
    <row r="477" spans="1:9" x14ac:dyDescent="0.3">
      <c r="A477" t="str">
        <f t="shared" si="7"/>
        <v>26Croydon</v>
      </c>
      <c r="B477">
        <v>26</v>
      </c>
      <c r="C477" t="s">
        <v>138</v>
      </c>
      <c r="D477" t="s">
        <v>1134</v>
      </c>
      <c r="E477" t="s">
        <v>532</v>
      </c>
      <c r="F477" t="s">
        <v>533</v>
      </c>
      <c r="H477" s="94">
        <v>26928</v>
      </c>
      <c r="I477" s="126"/>
    </row>
    <row r="478" spans="1:9" x14ac:dyDescent="0.3">
      <c r="A478" t="str">
        <f t="shared" si="7"/>
        <v>1Cumbria</v>
      </c>
      <c r="B478">
        <v>1</v>
      </c>
      <c r="C478" t="s">
        <v>140</v>
      </c>
      <c r="D478" t="s">
        <v>1135</v>
      </c>
      <c r="E478" t="s">
        <v>543</v>
      </c>
      <c r="F478" t="s">
        <v>544</v>
      </c>
      <c r="H478" s="94">
        <v>45000</v>
      </c>
      <c r="I478" s="126"/>
    </row>
    <row r="479" spans="1:9" x14ac:dyDescent="0.3">
      <c r="A479" t="str">
        <f t="shared" si="7"/>
        <v>2Cumbria</v>
      </c>
      <c r="B479">
        <v>2</v>
      </c>
      <c r="C479" t="s">
        <v>140</v>
      </c>
      <c r="D479" t="s">
        <v>1135</v>
      </c>
      <c r="E479" t="s">
        <v>522</v>
      </c>
      <c r="H479" s="94">
        <v>300000</v>
      </c>
      <c r="I479" s="126"/>
    </row>
    <row r="480" spans="1:9" x14ac:dyDescent="0.3">
      <c r="A480" t="str">
        <f t="shared" si="7"/>
        <v>3Cumbria</v>
      </c>
      <c r="B480">
        <v>3</v>
      </c>
      <c r="C480" t="s">
        <v>140</v>
      </c>
      <c r="D480" t="s">
        <v>1136</v>
      </c>
      <c r="E480" t="s">
        <v>524</v>
      </c>
      <c r="F480" t="s">
        <v>525</v>
      </c>
      <c r="H480" s="94">
        <v>302000</v>
      </c>
      <c r="I480" s="126"/>
    </row>
    <row r="481" spans="1:9" x14ac:dyDescent="0.3">
      <c r="A481" t="str">
        <f t="shared" si="7"/>
        <v>4Cumbria</v>
      </c>
      <c r="B481">
        <v>4</v>
      </c>
      <c r="C481" t="s">
        <v>140</v>
      </c>
      <c r="D481" t="s">
        <v>887</v>
      </c>
      <c r="E481" t="s">
        <v>521</v>
      </c>
      <c r="H481" s="94">
        <v>20000</v>
      </c>
      <c r="I481" s="126"/>
    </row>
    <row r="482" spans="1:9" x14ac:dyDescent="0.3">
      <c r="A482" t="str">
        <f t="shared" si="7"/>
        <v>5Cumbria</v>
      </c>
      <c r="B482">
        <v>5</v>
      </c>
      <c r="C482" t="s">
        <v>140</v>
      </c>
      <c r="D482" t="s">
        <v>1137</v>
      </c>
      <c r="E482" t="s">
        <v>529</v>
      </c>
      <c r="F482" t="s">
        <v>530</v>
      </c>
      <c r="H482" s="94">
        <v>290000</v>
      </c>
      <c r="I482" s="126"/>
    </row>
    <row r="483" spans="1:9" x14ac:dyDescent="0.3">
      <c r="A483" t="str">
        <f t="shared" si="7"/>
        <v>6Cumbria</v>
      </c>
      <c r="B483">
        <v>6</v>
      </c>
      <c r="C483" t="s">
        <v>140</v>
      </c>
      <c r="D483" t="s">
        <v>1138</v>
      </c>
      <c r="E483" t="s">
        <v>534</v>
      </c>
      <c r="F483" t="s">
        <v>538</v>
      </c>
      <c r="H483" s="94">
        <v>255000</v>
      </c>
      <c r="I483" s="126"/>
    </row>
    <row r="484" spans="1:9" x14ac:dyDescent="0.3">
      <c r="A484" t="str">
        <f t="shared" si="7"/>
        <v>7Cumbria</v>
      </c>
      <c r="B484">
        <v>7</v>
      </c>
      <c r="C484" t="s">
        <v>140</v>
      </c>
      <c r="D484" t="s">
        <v>1139</v>
      </c>
      <c r="E484" t="s">
        <v>529</v>
      </c>
      <c r="F484" t="s">
        <v>542</v>
      </c>
      <c r="H484" s="94">
        <v>1531000</v>
      </c>
      <c r="I484" s="126"/>
    </row>
    <row r="485" spans="1:9" x14ac:dyDescent="0.3">
      <c r="A485" t="str">
        <f t="shared" si="7"/>
        <v>8Cumbria</v>
      </c>
      <c r="B485">
        <v>8</v>
      </c>
      <c r="C485" t="s">
        <v>140</v>
      </c>
      <c r="D485" t="s">
        <v>791</v>
      </c>
      <c r="E485" t="s">
        <v>509</v>
      </c>
      <c r="H485" s="94">
        <v>45000</v>
      </c>
      <c r="I485" s="126"/>
    </row>
    <row r="486" spans="1:9" x14ac:dyDescent="0.3">
      <c r="A486" t="str">
        <f t="shared" si="7"/>
        <v>9Cumbria</v>
      </c>
      <c r="B486">
        <v>9</v>
      </c>
      <c r="C486" t="s">
        <v>140</v>
      </c>
      <c r="D486" t="s">
        <v>1140</v>
      </c>
      <c r="E486" t="s">
        <v>532</v>
      </c>
      <c r="F486" t="s">
        <v>537</v>
      </c>
      <c r="H486" s="94">
        <v>150000</v>
      </c>
      <c r="I486" s="126"/>
    </row>
    <row r="487" spans="1:9" x14ac:dyDescent="0.3">
      <c r="A487" t="str">
        <f t="shared" si="7"/>
        <v>10Cumbria</v>
      </c>
      <c r="B487">
        <v>10</v>
      </c>
      <c r="C487" t="s">
        <v>140</v>
      </c>
      <c r="D487" t="s">
        <v>1141</v>
      </c>
      <c r="E487" t="s">
        <v>529</v>
      </c>
      <c r="F487" t="s">
        <v>509</v>
      </c>
      <c r="H487" s="94">
        <v>263000</v>
      </c>
      <c r="I487" s="126"/>
    </row>
    <row r="488" spans="1:9" x14ac:dyDescent="0.3">
      <c r="A488" t="str">
        <f t="shared" si="7"/>
        <v>11Cumbria</v>
      </c>
      <c r="B488">
        <v>11</v>
      </c>
      <c r="C488" t="s">
        <v>140</v>
      </c>
      <c r="D488" t="s">
        <v>1142</v>
      </c>
      <c r="E488" t="s">
        <v>529</v>
      </c>
      <c r="F488" t="s">
        <v>542</v>
      </c>
      <c r="H488" s="94">
        <v>25000</v>
      </c>
      <c r="I488" s="126"/>
    </row>
    <row r="489" spans="1:9" x14ac:dyDescent="0.3">
      <c r="A489" t="str">
        <f t="shared" si="7"/>
        <v>12Cumbria</v>
      </c>
      <c r="B489">
        <v>12</v>
      </c>
      <c r="C489" t="s">
        <v>140</v>
      </c>
      <c r="D489" t="s">
        <v>1143</v>
      </c>
      <c r="E489" t="s">
        <v>509</v>
      </c>
      <c r="H489" s="94">
        <v>708000</v>
      </c>
      <c r="I489" s="126"/>
    </row>
    <row r="490" spans="1:9" x14ac:dyDescent="0.3">
      <c r="A490" t="str">
        <f t="shared" si="7"/>
        <v>13Cumbria</v>
      </c>
      <c r="B490">
        <v>13</v>
      </c>
      <c r="C490" t="s">
        <v>140</v>
      </c>
      <c r="D490" t="s">
        <v>1144</v>
      </c>
      <c r="E490" t="s">
        <v>529</v>
      </c>
      <c r="F490" t="s">
        <v>530</v>
      </c>
      <c r="H490" s="94">
        <v>625351</v>
      </c>
      <c r="I490" s="126"/>
    </row>
    <row r="491" spans="1:9" x14ac:dyDescent="0.3">
      <c r="A491" t="str">
        <f t="shared" si="7"/>
        <v>14Cumbria</v>
      </c>
      <c r="B491">
        <v>14</v>
      </c>
      <c r="C491" t="s">
        <v>140</v>
      </c>
      <c r="D491" t="s">
        <v>1145</v>
      </c>
      <c r="E491" t="s">
        <v>509</v>
      </c>
      <c r="H491" s="94">
        <v>129000</v>
      </c>
      <c r="I491" s="126"/>
    </row>
    <row r="492" spans="1:9" x14ac:dyDescent="0.3">
      <c r="A492" t="str">
        <f t="shared" si="7"/>
        <v>15Cumbria</v>
      </c>
      <c r="B492">
        <v>15</v>
      </c>
      <c r="C492" t="s">
        <v>140</v>
      </c>
      <c r="D492" t="s">
        <v>1146</v>
      </c>
      <c r="E492" t="s">
        <v>543</v>
      </c>
      <c r="F492" t="s">
        <v>544</v>
      </c>
      <c r="H492" s="94">
        <v>147645</v>
      </c>
      <c r="I492" s="126"/>
    </row>
    <row r="493" spans="1:9" x14ac:dyDescent="0.3">
      <c r="A493" t="str">
        <f t="shared" si="7"/>
        <v>16Cumbria</v>
      </c>
      <c r="B493">
        <v>16</v>
      </c>
      <c r="C493" t="s">
        <v>140</v>
      </c>
      <c r="D493" t="s">
        <v>1147</v>
      </c>
      <c r="E493" t="s">
        <v>532</v>
      </c>
      <c r="F493" t="s">
        <v>545</v>
      </c>
      <c r="H493" s="94">
        <v>379000</v>
      </c>
      <c r="I493" s="126"/>
    </row>
    <row r="494" spans="1:9" x14ac:dyDescent="0.3">
      <c r="A494" t="str">
        <f t="shared" si="7"/>
        <v>17Cumbria</v>
      </c>
      <c r="B494">
        <v>17</v>
      </c>
      <c r="C494" t="s">
        <v>140</v>
      </c>
      <c r="D494" t="s">
        <v>1148</v>
      </c>
      <c r="E494" t="s">
        <v>532</v>
      </c>
      <c r="F494" t="s">
        <v>537</v>
      </c>
      <c r="H494" s="94">
        <v>65000</v>
      </c>
      <c r="I494" s="126"/>
    </row>
    <row r="495" spans="1:9" x14ac:dyDescent="0.3">
      <c r="A495" t="str">
        <f t="shared" si="7"/>
        <v>18Cumbria</v>
      </c>
      <c r="B495">
        <v>18</v>
      </c>
      <c r="C495" t="s">
        <v>140</v>
      </c>
      <c r="D495" t="s">
        <v>1149</v>
      </c>
      <c r="E495" t="s">
        <v>523</v>
      </c>
      <c r="F495" t="s">
        <v>541</v>
      </c>
      <c r="H495" s="94">
        <v>150000</v>
      </c>
      <c r="I495" s="126"/>
    </row>
    <row r="496" spans="1:9" x14ac:dyDescent="0.3">
      <c r="A496" t="str">
        <f t="shared" si="7"/>
        <v>1Darlington</v>
      </c>
      <c r="B496">
        <v>1</v>
      </c>
      <c r="C496" t="s">
        <v>142</v>
      </c>
      <c r="D496" t="s">
        <v>1150</v>
      </c>
      <c r="E496" t="s">
        <v>543</v>
      </c>
      <c r="F496" t="s">
        <v>544</v>
      </c>
      <c r="H496" s="94">
        <v>3529</v>
      </c>
      <c r="I496" s="126"/>
    </row>
    <row r="497" spans="1:9" x14ac:dyDescent="0.3">
      <c r="A497" t="str">
        <f t="shared" si="7"/>
        <v>2Darlington</v>
      </c>
      <c r="B497">
        <v>2</v>
      </c>
      <c r="C497" t="s">
        <v>142</v>
      </c>
      <c r="D497" t="s">
        <v>1151</v>
      </c>
      <c r="E497" t="s">
        <v>535</v>
      </c>
      <c r="F497" t="s">
        <v>536</v>
      </c>
      <c r="H497" s="94">
        <v>243953</v>
      </c>
      <c r="I497" s="126"/>
    </row>
    <row r="498" spans="1:9" x14ac:dyDescent="0.3">
      <c r="A498" t="str">
        <f t="shared" si="7"/>
        <v>3Darlington</v>
      </c>
      <c r="B498">
        <v>3</v>
      </c>
      <c r="C498" t="s">
        <v>142</v>
      </c>
      <c r="D498" t="s">
        <v>1152</v>
      </c>
      <c r="E498" t="s">
        <v>543</v>
      </c>
      <c r="F498" t="s">
        <v>544</v>
      </c>
      <c r="H498" s="94">
        <v>45180</v>
      </c>
      <c r="I498" s="126"/>
    </row>
    <row r="499" spans="1:9" x14ac:dyDescent="0.3">
      <c r="A499" t="str">
        <f t="shared" si="7"/>
        <v>4Darlington</v>
      </c>
      <c r="B499">
        <v>4</v>
      </c>
      <c r="C499" t="s">
        <v>142</v>
      </c>
      <c r="D499" t="s">
        <v>1153</v>
      </c>
      <c r="E499" t="s">
        <v>543</v>
      </c>
      <c r="F499" t="s">
        <v>544</v>
      </c>
      <c r="H499" s="94">
        <v>56700</v>
      </c>
      <c r="I499" s="126"/>
    </row>
    <row r="500" spans="1:9" x14ac:dyDescent="0.3">
      <c r="A500" t="str">
        <f t="shared" si="7"/>
        <v>5Darlington</v>
      </c>
      <c r="B500">
        <v>5</v>
      </c>
      <c r="C500" t="s">
        <v>142</v>
      </c>
      <c r="D500" t="s">
        <v>1154</v>
      </c>
      <c r="E500" t="s">
        <v>524</v>
      </c>
      <c r="F500" t="s">
        <v>547</v>
      </c>
      <c r="H500" s="94">
        <v>26900</v>
      </c>
      <c r="I500" s="126"/>
    </row>
    <row r="501" spans="1:9" x14ac:dyDescent="0.3">
      <c r="A501" t="str">
        <f t="shared" si="7"/>
        <v>6Darlington</v>
      </c>
      <c r="B501">
        <v>6</v>
      </c>
      <c r="C501" t="s">
        <v>142</v>
      </c>
      <c r="D501" t="s">
        <v>1155</v>
      </c>
      <c r="E501" t="s">
        <v>527</v>
      </c>
      <c r="F501" t="s">
        <v>551</v>
      </c>
      <c r="H501" s="94">
        <v>19040</v>
      </c>
      <c r="I501" s="126"/>
    </row>
    <row r="502" spans="1:9" x14ac:dyDescent="0.3">
      <c r="A502" t="str">
        <f t="shared" si="7"/>
        <v>7Darlington</v>
      </c>
      <c r="B502">
        <v>7</v>
      </c>
      <c r="C502" t="s">
        <v>142</v>
      </c>
      <c r="D502" t="s">
        <v>1156</v>
      </c>
      <c r="E502" t="s">
        <v>543</v>
      </c>
      <c r="F502" t="s">
        <v>544</v>
      </c>
      <c r="H502" s="94">
        <v>15989</v>
      </c>
      <c r="I502" s="126"/>
    </row>
    <row r="503" spans="1:9" x14ac:dyDescent="0.3">
      <c r="A503" t="str">
        <f t="shared" si="7"/>
        <v>8Darlington</v>
      </c>
      <c r="B503">
        <v>8</v>
      </c>
      <c r="C503" t="s">
        <v>142</v>
      </c>
      <c r="D503" t="s">
        <v>1157</v>
      </c>
      <c r="E503" t="s">
        <v>509</v>
      </c>
      <c r="H503" s="94">
        <v>77804</v>
      </c>
      <c r="I503" s="126"/>
    </row>
    <row r="504" spans="1:9" x14ac:dyDescent="0.3">
      <c r="A504" t="str">
        <f t="shared" si="7"/>
        <v>9Darlington</v>
      </c>
      <c r="B504">
        <v>9</v>
      </c>
      <c r="C504" t="s">
        <v>142</v>
      </c>
      <c r="D504" t="s">
        <v>1158</v>
      </c>
      <c r="E504" t="s">
        <v>522</v>
      </c>
      <c r="H504" s="94">
        <v>160500</v>
      </c>
      <c r="I504" s="126"/>
    </row>
    <row r="505" spans="1:9" x14ac:dyDescent="0.3">
      <c r="A505" t="str">
        <f t="shared" si="7"/>
        <v>10Darlington</v>
      </c>
      <c r="B505">
        <v>10</v>
      </c>
      <c r="C505" t="s">
        <v>142</v>
      </c>
      <c r="D505" t="s">
        <v>1159</v>
      </c>
      <c r="E505" t="s">
        <v>543</v>
      </c>
      <c r="F505" t="s">
        <v>544</v>
      </c>
      <c r="H505" s="94">
        <v>26275</v>
      </c>
      <c r="I505" s="126"/>
    </row>
    <row r="506" spans="1:9" x14ac:dyDescent="0.3">
      <c r="A506" t="str">
        <f t="shared" si="7"/>
        <v>11Darlington</v>
      </c>
      <c r="B506">
        <v>11</v>
      </c>
      <c r="C506" t="s">
        <v>142</v>
      </c>
      <c r="D506" t="s">
        <v>1160</v>
      </c>
      <c r="E506" t="s">
        <v>543</v>
      </c>
      <c r="F506" t="s">
        <v>544</v>
      </c>
      <c r="H506" s="94">
        <v>13473</v>
      </c>
      <c r="I506" s="126"/>
    </row>
    <row r="507" spans="1:9" x14ac:dyDescent="0.3">
      <c r="A507" t="str">
        <f t="shared" si="7"/>
        <v>12Darlington</v>
      </c>
      <c r="B507">
        <v>12</v>
      </c>
      <c r="C507" t="s">
        <v>142</v>
      </c>
      <c r="D507" t="s">
        <v>1161</v>
      </c>
      <c r="E507" t="s">
        <v>509</v>
      </c>
      <c r="H507" s="94">
        <v>6500</v>
      </c>
      <c r="I507" s="126"/>
    </row>
    <row r="508" spans="1:9" x14ac:dyDescent="0.3">
      <c r="A508" t="str">
        <f t="shared" si="7"/>
        <v>13Darlington</v>
      </c>
      <c r="B508">
        <v>13</v>
      </c>
      <c r="C508" t="s">
        <v>142</v>
      </c>
      <c r="D508" t="s">
        <v>1162</v>
      </c>
      <c r="E508" t="s">
        <v>527</v>
      </c>
      <c r="F508" t="s">
        <v>528</v>
      </c>
      <c r="H508" s="94">
        <v>9232</v>
      </c>
      <c r="I508" s="126"/>
    </row>
    <row r="509" spans="1:9" x14ac:dyDescent="0.3">
      <c r="A509" t="str">
        <f t="shared" si="7"/>
        <v>14Darlington</v>
      </c>
      <c r="B509">
        <v>14</v>
      </c>
      <c r="C509" t="s">
        <v>142</v>
      </c>
      <c r="D509" t="s">
        <v>1163</v>
      </c>
      <c r="E509" t="s">
        <v>524</v>
      </c>
      <c r="F509" t="s">
        <v>525</v>
      </c>
      <c r="H509" s="94">
        <v>68267</v>
      </c>
      <c r="I509" s="126"/>
    </row>
    <row r="510" spans="1:9" x14ac:dyDescent="0.3">
      <c r="A510" t="str">
        <f t="shared" si="7"/>
        <v>15Darlington</v>
      </c>
      <c r="B510">
        <v>15</v>
      </c>
      <c r="C510" t="s">
        <v>142</v>
      </c>
      <c r="D510" t="s">
        <v>1164</v>
      </c>
      <c r="E510" t="s">
        <v>523</v>
      </c>
      <c r="F510" t="s">
        <v>531</v>
      </c>
      <c r="H510" s="94">
        <v>20200</v>
      </c>
      <c r="I510" s="126"/>
    </row>
    <row r="511" spans="1:9" x14ac:dyDescent="0.3">
      <c r="A511" t="str">
        <f t="shared" si="7"/>
        <v>16Darlington</v>
      </c>
      <c r="B511">
        <v>16</v>
      </c>
      <c r="C511" t="s">
        <v>142</v>
      </c>
      <c r="D511" t="s">
        <v>1165</v>
      </c>
      <c r="E511" t="s">
        <v>524</v>
      </c>
      <c r="F511" t="s">
        <v>547</v>
      </c>
      <c r="H511" s="94">
        <v>55000</v>
      </c>
      <c r="I511" s="126"/>
    </row>
    <row r="512" spans="1:9" x14ac:dyDescent="0.3">
      <c r="A512" t="str">
        <f t="shared" si="7"/>
        <v>17Darlington</v>
      </c>
      <c r="B512">
        <v>17</v>
      </c>
      <c r="C512" t="s">
        <v>142</v>
      </c>
      <c r="D512" t="s">
        <v>1166</v>
      </c>
      <c r="E512" t="s">
        <v>522</v>
      </c>
      <c r="H512" s="94">
        <v>7772</v>
      </c>
      <c r="I512" s="126"/>
    </row>
    <row r="513" spans="1:9" x14ac:dyDescent="0.3">
      <c r="A513" t="str">
        <f t="shared" si="7"/>
        <v>1Derby</v>
      </c>
      <c r="B513">
        <v>1</v>
      </c>
      <c r="C513" t="s">
        <v>144</v>
      </c>
      <c r="D513" t="s">
        <v>1167</v>
      </c>
      <c r="E513" t="s">
        <v>529</v>
      </c>
      <c r="F513" t="s">
        <v>542</v>
      </c>
      <c r="H513" s="94">
        <v>99000</v>
      </c>
      <c r="I513" s="126"/>
    </row>
    <row r="514" spans="1:9" x14ac:dyDescent="0.3">
      <c r="A514" t="str">
        <f t="shared" ref="A514:A577" si="8">B514&amp;C514</f>
        <v>2Derby</v>
      </c>
      <c r="B514">
        <v>2</v>
      </c>
      <c r="C514" t="s">
        <v>144</v>
      </c>
      <c r="D514" t="s">
        <v>1168</v>
      </c>
      <c r="E514" t="s">
        <v>532</v>
      </c>
      <c r="F514" t="s">
        <v>533</v>
      </c>
      <c r="H514" s="94">
        <v>155000</v>
      </c>
      <c r="I514" s="126"/>
    </row>
    <row r="515" spans="1:9" x14ac:dyDescent="0.3">
      <c r="A515" t="str">
        <f t="shared" si="8"/>
        <v>3Derby</v>
      </c>
      <c r="B515">
        <v>3</v>
      </c>
      <c r="C515" t="s">
        <v>144</v>
      </c>
      <c r="D515" t="s">
        <v>1169</v>
      </c>
      <c r="E515" t="s">
        <v>527</v>
      </c>
      <c r="F515" t="s">
        <v>528</v>
      </c>
      <c r="H515" s="94">
        <v>547614</v>
      </c>
      <c r="I515" s="126"/>
    </row>
    <row r="516" spans="1:9" x14ac:dyDescent="0.3">
      <c r="A516" t="str">
        <f t="shared" si="8"/>
        <v>4Derby</v>
      </c>
      <c r="B516">
        <v>4</v>
      </c>
      <c r="C516" t="s">
        <v>144</v>
      </c>
      <c r="D516" t="s">
        <v>1170</v>
      </c>
      <c r="E516" t="s">
        <v>524</v>
      </c>
      <c r="F516" t="s">
        <v>546</v>
      </c>
      <c r="H516" s="94">
        <v>49956</v>
      </c>
      <c r="I516" s="126"/>
    </row>
    <row r="517" spans="1:9" x14ac:dyDescent="0.3">
      <c r="A517" t="str">
        <f t="shared" si="8"/>
        <v>5Derby</v>
      </c>
      <c r="B517">
        <v>5</v>
      </c>
      <c r="C517" t="s">
        <v>144</v>
      </c>
      <c r="D517" t="s">
        <v>1171</v>
      </c>
      <c r="E517" t="s">
        <v>524</v>
      </c>
      <c r="F517" t="s">
        <v>526</v>
      </c>
      <c r="H517" s="94">
        <v>45000</v>
      </c>
      <c r="I517" s="126"/>
    </row>
    <row r="518" spans="1:9" x14ac:dyDescent="0.3">
      <c r="A518" t="str">
        <f t="shared" si="8"/>
        <v>6Derby</v>
      </c>
      <c r="B518">
        <v>6</v>
      </c>
      <c r="C518" t="s">
        <v>144</v>
      </c>
      <c r="D518" t="s">
        <v>1172</v>
      </c>
      <c r="E518" t="s">
        <v>521</v>
      </c>
      <c r="F518" t="s">
        <v>546</v>
      </c>
      <c r="H518" s="94">
        <v>9571</v>
      </c>
      <c r="I518" s="126"/>
    </row>
    <row r="519" spans="1:9" x14ac:dyDescent="0.3">
      <c r="A519" t="str">
        <f t="shared" si="8"/>
        <v>7Derby</v>
      </c>
      <c r="B519">
        <v>7</v>
      </c>
      <c r="C519" t="s">
        <v>144</v>
      </c>
      <c r="D519" t="s">
        <v>1173</v>
      </c>
      <c r="E519" t="s">
        <v>509</v>
      </c>
      <c r="F519" t="s">
        <v>509</v>
      </c>
      <c r="H519" s="94">
        <v>6734</v>
      </c>
      <c r="I519" s="126"/>
    </row>
    <row r="520" spans="1:9" x14ac:dyDescent="0.3">
      <c r="A520" t="str">
        <f t="shared" si="8"/>
        <v>8Derby</v>
      </c>
      <c r="B520">
        <v>8</v>
      </c>
      <c r="C520" t="s">
        <v>144</v>
      </c>
      <c r="D520" t="s">
        <v>1174</v>
      </c>
      <c r="E520" t="s">
        <v>532</v>
      </c>
      <c r="F520" t="s">
        <v>537</v>
      </c>
      <c r="H520" s="94">
        <v>458059</v>
      </c>
      <c r="I520" s="126"/>
    </row>
    <row r="521" spans="1:9" x14ac:dyDescent="0.3">
      <c r="A521" t="str">
        <f t="shared" si="8"/>
        <v>9Derby</v>
      </c>
      <c r="B521">
        <v>9</v>
      </c>
      <c r="C521" t="s">
        <v>144</v>
      </c>
      <c r="D521" t="s">
        <v>1175</v>
      </c>
      <c r="E521" t="s">
        <v>535</v>
      </c>
      <c r="F521" t="s">
        <v>536</v>
      </c>
      <c r="H521" s="94">
        <v>168346</v>
      </c>
      <c r="I521" s="126"/>
    </row>
    <row r="522" spans="1:9" x14ac:dyDescent="0.3">
      <c r="A522" t="str">
        <f t="shared" si="8"/>
        <v>10Derby</v>
      </c>
      <c r="B522">
        <v>10</v>
      </c>
      <c r="C522" t="s">
        <v>144</v>
      </c>
      <c r="D522" t="s">
        <v>1176</v>
      </c>
      <c r="E522" t="s">
        <v>532</v>
      </c>
      <c r="F522" t="s">
        <v>537</v>
      </c>
      <c r="H522" s="94">
        <v>60123</v>
      </c>
      <c r="I522" s="126"/>
    </row>
    <row r="523" spans="1:9" x14ac:dyDescent="0.3">
      <c r="A523" t="str">
        <f t="shared" si="8"/>
        <v>11Derby</v>
      </c>
      <c r="B523">
        <v>11</v>
      </c>
      <c r="C523" t="s">
        <v>144</v>
      </c>
      <c r="D523" t="s">
        <v>1177</v>
      </c>
      <c r="E523" t="s">
        <v>535</v>
      </c>
      <c r="F523" t="s">
        <v>536</v>
      </c>
      <c r="H523" s="94">
        <v>204420</v>
      </c>
      <c r="I523" s="126"/>
    </row>
    <row r="524" spans="1:9" x14ac:dyDescent="0.3">
      <c r="A524" t="str">
        <f t="shared" si="8"/>
        <v>12Derby</v>
      </c>
      <c r="B524">
        <v>12</v>
      </c>
      <c r="C524" t="s">
        <v>144</v>
      </c>
      <c r="D524" t="s">
        <v>1178</v>
      </c>
      <c r="E524" t="s">
        <v>524</v>
      </c>
      <c r="F524" t="s">
        <v>526</v>
      </c>
      <c r="H524" s="94">
        <v>51000</v>
      </c>
      <c r="I524" s="126"/>
    </row>
    <row r="525" spans="1:9" x14ac:dyDescent="0.3">
      <c r="A525" t="str">
        <f t="shared" si="8"/>
        <v>13Derby</v>
      </c>
      <c r="B525">
        <v>13</v>
      </c>
      <c r="C525" t="s">
        <v>144</v>
      </c>
      <c r="D525" t="s">
        <v>1179</v>
      </c>
      <c r="E525" t="s">
        <v>532</v>
      </c>
      <c r="F525" t="s">
        <v>537</v>
      </c>
      <c r="H525" s="94">
        <v>121209</v>
      </c>
      <c r="I525" s="126"/>
    </row>
    <row r="526" spans="1:9" x14ac:dyDescent="0.3">
      <c r="A526" t="str">
        <f t="shared" si="8"/>
        <v>14Derby</v>
      </c>
      <c r="B526">
        <v>14</v>
      </c>
      <c r="C526" t="s">
        <v>144</v>
      </c>
      <c r="D526" t="s">
        <v>1180</v>
      </c>
      <c r="E526" t="s">
        <v>509</v>
      </c>
      <c r="F526" t="s">
        <v>509</v>
      </c>
      <c r="H526" s="94">
        <v>62528</v>
      </c>
      <c r="I526" s="126"/>
    </row>
    <row r="527" spans="1:9" x14ac:dyDescent="0.3">
      <c r="A527" t="str">
        <f t="shared" si="8"/>
        <v>15Derby</v>
      </c>
      <c r="B527">
        <v>15</v>
      </c>
      <c r="C527" t="s">
        <v>144</v>
      </c>
      <c r="D527" t="s">
        <v>1181</v>
      </c>
      <c r="E527" t="s">
        <v>509</v>
      </c>
      <c r="F527" t="s">
        <v>509</v>
      </c>
      <c r="H527" s="94">
        <v>14430</v>
      </c>
      <c r="I527" s="126"/>
    </row>
    <row r="528" spans="1:9" x14ac:dyDescent="0.3">
      <c r="A528" t="str">
        <f t="shared" si="8"/>
        <v>16Derby</v>
      </c>
      <c r="B528">
        <v>16</v>
      </c>
      <c r="C528" t="s">
        <v>144</v>
      </c>
      <c r="D528" t="s">
        <v>1182</v>
      </c>
      <c r="E528" t="s">
        <v>523</v>
      </c>
      <c r="F528" t="s">
        <v>531</v>
      </c>
      <c r="H528" s="94">
        <v>40082</v>
      </c>
      <c r="I528" s="126"/>
    </row>
    <row r="529" spans="1:9" x14ac:dyDescent="0.3">
      <c r="A529" t="str">
        <f t="shared" si="8"/>
        <v>17Derby</v>
      </c>
      <c r="B529">
        <v>17</v>
      </c>
      <c r="C529" t="s">
        <v>144</v>
      </c>
      <c r="D529" t="s">
        <v>1183</v>
      </c>
      <c r="E529" t="s">
        <v>532</v>
      </c>
      <c r="F529" t="s">
        <v>533</v>
      </c>
      <c r="H529" s="94">
        <v>24049</v>
      </c>
      <c r="I529" s="126"/>
    </row>
    <row r="530" spans="1:9" x14ac:dyDescent="0.3">
      <c r="A530" t="str">
        <f t="shared" si="8"/>
        <v>18Derby</v>
      </c>
      <c r="B530">
        <v>18</v>
      </c>
      <c r="C530" t="s">
        <v>144</v>
      </c>
      <c r="D530" t="s">
        <v>1184</v>
      </c>
      <c r="E530" t="s">
        <v>509</v>
      </c>
      <c r="F530" t="s">
        <v>509</v>
      </c>
      <c r="H530" s="94">
        <v>25853</v>
      </c>
      <c r="I530" s="126"/>
    </row>
    <row r="531" spans="1:9" x14ac:dyDescent="0.3">
      <c r="A531" t="str">
        <f t="shared" si="8"/>
        <v>1Derbyshire</v>
      </c>
      <c r="B531">
        <v>1</v>
      </c>
      <c r="C531" t="s">
        <v>146</v>
      </c>
      <c r="D531" t="s">
        <v>1185</v>
      </c>
      <c r="E531" t="s">
        <v>543</v>
      </c>
      <c r="F531" t="s">
        <v>544</v>
      </c>
      <c r="H531" s="94">
        <v>29224</v>
      </c>
      <c r="I531" s="126"/>
    </row>
    <row r="532" spans="1:9" x14ac:dyDescent="0.3">
      <c r="A532" t="str">
        <f t="shared" si="8"/>
        <v>2Derbyshire</v>
      </c>
      <c r="B532">
        <v>2</v>
      </c>
      <c r="C532" t="s">
        <v>146</v>
      </c>
      <c r="D532" t="s">
        <v>1167</v>
      </c>
      <c r="E532" t="s">
        <v>532</v>
      </c>
      <c r="F532" t="s">
        <v>533</v>
      </c>
      <c r="H532" s="94">
        <v>852480</v>
      </c>
      <c r="I532" s="126"/>
    </row>
    <row r="533" spans="1:9" x14ac:dyDescent="0.3">
      <c r="A533" t="str">
        <f t="shared" si="8"/>
        <v>3Derbyshire</v>
      </c>
      <c r="B533">
        <v>3</v>
      </c>
      <c r="C533" t="s">
        <v>146</v>
      </c>
      <c r="D533" t="s">
        <v>1168</v>
      </c>
      <c r="E533" t="s">
        <v>529</v>
      </c>
      <c r="F533" t="s">
        <v>542</v>
      </c>
      <c r="H533" s="94">
        <v>1385277</v>
      </c>
      <c r="I533" s="126"/>
    </row>
    <row r="534" spans="1:9" x14ac:dyDescent="0.3">
      <c r="A534" t="str">
        <f t="shared" si="8"/>
        <v>4Derbyshire</v>
      </c>
      <c r="B534">
        <v>4</v>
      </c>
      <c r="C534" t="s">
        <v>146</v>
      </c>
      <c r="D534" t="s">
        <v>1186</v>
      </c>
      <c r="E534" t="s">
        <v>527</v>
      </c>
      <c r="F534" t="s">
        <v>542</v>
      </c>
      <c r="H534" s="94">
        <v>100000</v>
      </c>
      <c r="I534" s="126"/>
    </row>
    <row r="535" spans="1:9" x14ac:dyDescent="0.3">
      <c r="A535" t="str">
        <f t="shared" si="8"/>
        <v>5Derbyshire</v>
      </c>
      <c r="B535">
        <v>5</v>
      </c>
      <c r="C535" t="s">
        <v>146</v>
      </c>
      <c r="D535" t="s">
        <v>1187</v>
      </c>
      <c r="E535" t="s">
        <v>527</v>
      </c>
      <c r="F535" t="s">
        <v>530</v>
      </c>
      <c r="H535" s="94">
        <v>130000</v>
      </c>
      <c r="I535" s="126"/>
    </row>
    <row r="536" spans="1:9" x14ac:dyDescent="0.3">
      <c r="A536" t="str">
        <f t="shared" si="8"/>
        <v>6Derbyshire</v>
      </c>
      <c r="B536">
        <v>6</v>
      </c>
      <c r="C536" t="s">
        <v>146</v>
      </c>
      <c r="D536" t="s">
        <v>1171</v>
      </c>
      <c r="E536" t="s">
        <v>524</v>
      </c>
      <c r="F536" t="s">
        <v>547</v>
      </c>
      <c r="H536" s="94">
        <v>45000</v>
      </c>
      <c r="I536" s="126"/>
    </row>
    <row r="537" spans="1:9" x14ac:dyDescent="0.3">
      <c r="A537" t="str">
        <f t="shared" si="8"/>
        <v>7Derbyshire</v>
      </c>
      <c r="B537">
        <v>7</v>
      </c>
      <c r="C537" t="s">
        <v>146</v>
      </c>
      <c r="D537" t="s">
        <v>1172</v>
      </c>
      <c r="E537" t="s">
        <v>521</v>
      </c>
      <c r="H537" s="94">
        <v>30227.55</v>
      </c>
      <c r="I537" s="126"/>
    </row>
    <row r="538" spans="1:9" x14ac:dyDescent="0.3">
      <c r="A538" t="str">
        <f t="shared" si="8"/>
        <v>8Derbyshire</v>
      </c>
      <c r="B538">
        <v>8</v>
      </c>
      <c r="C538" t="s">
        <v>146</v>
      </c>
      <c r="D538" t="s">
        <v>1173</v>
      </c>
      <c r="E538" t="s">
        <v>509</v>
      </c>
      <c r="F538" t="s">
        <v>509</v>
      </c>
      <c r="H538" s="94">
        <v>21266.168764208913</v>
      </c>
      <c r="I538" s="126"/>
    </row>
    <row r="539" spans="1:9" x14ac:dyDescent="0.3">
      <c r="A539" t="str">
        <f t="shared" si="8"/>
        <v>9Derbyshire</v>
      </c>
      <c r="B539">
        <v>9</v>
      </c>
      <c r="C539" t="s">
        <v>146</v>
      </c>
      <c r="D539" t="s">
        <v>1174</v>
      </c>
      <c r="E539" t="s">
        <v>532</v>
      </c>
      <c r="F539" t="s">
        <v>537</v>
      </c>
      <c r="H539" s="94">
        <v>1446599.520802164</v>
      </c>
      <c r="I539" s="126"/>
    </row>
    <row r="540" spans="1:9" x14ac:dyDescent="0.3">
      <c r="A540" t="str">
        <f t="shared" si="8"/>
        <v>10Derbyshire</v>
      </c>
      <c r="B540">
        <v>10</v>
      </c>
      <c r="C540" t="s">
        <v>146</v>
      </c>
      <c r="D540" t="s">
        <v>1175</v>
      </c>
      <c r="E540" t="s">
        <v>535</v>
      </c>
      <c r="F540" t="s">
        <v>536</v>
      </c>
      <c r="H540" s="94">
        <v>531654.21910522284</v>
      </c>
      <c r="I540" s="126"/>
    </row>
    <row r="541" spans="1:9" x14ac:dyDescent="0.3">
      <c r="A541" t="str">
        <f t="shared" si="8"/>
        <v>11Derbyshire</v>
      </c>
      <c r="B541">
        <v>11</v>
      </c>
      <c r="C541" t="s">
        <v>146</v>
      </c>
      <c r="D541" t="s">
        <v>1188</v>
      </c>
      <c r="E541" t="s">
        <v>543</v>
      </c>
      <c r="F541" t="s">
        <v>544</v>
      </c>
      <c r="H541" s="94">
        <v>60213</v>
      </c>
      <c r="I541" s="126"/>
    </row>
    <row r="542" spans="1:9" x14ac:dyDescent="0.3">
      <c r="A542" t="str">
        <f t="shared" si="8"/>
        <v>12Derbyshire</v>
      </c>
      <c r="B542">
        <v>12</v>
      </c>
      <c r="C542" t="s">
        <v>146</v>
      </c>
      <c r="D542" t="s">
        <v>1189</v>
      </c>
      <c r="E542" t="s">
        <v>509</v>
      </c>
      <c r="H542" s="94">
        <v>51000</v>
      </c>
      <c r="I542" s="126"/>
    </row>
    <row r="543" spans="1:9" x14ac:dyDescent="0.3">
      <c r="A543" t="str">
        <f t="shared" si="8"/>
        <v>13Derbyshire</v>
      </c>
      <c r="B543">
        <v>13</v>
      </c>
      <c r="C543" t="s">
        <v>146</v>
      </c>
      <c r="D543" t="s">
        <v>1176</v>
      </c>
      <c r="E543" t="s">
        <v>532</v>
      </c>
      <c r="F543" t="s">
        <v>537</v>
      </c>
      <c r="H543" s="94">
        <v>189876.50682329386</v>
      </c>
      <c r="I543" s="126"/>
    </row>
    <row r="544" spans="1:9" x14ac:dyDescent="0.3">
      <c r="A544" t="str">
        <f t="shared" si="8"/>
        <v>14Derbyshire</v>
      </c>
      <c r="B544">
        <v>14</v>
      </c>
      <c r="C544" t="s">
        <v>146</v>
      </c>
      <c r="D544" t="s">
        <v>1177</v>
      </c>
      <c r="E544" t="s">
        <v>535</v>
      </c>
      <c r="F544" t="s">
        <v>536</v>
      </c>
      <c r="H544" s="94">
        <v>645580.12319919921</v>
      </c>
      <c r="I544" s="126"/>
    </row>
    <row r="545" spans="1:9" x14ac:dyDescent="0.3">
      <c r="A545" t="str">
        <f t="shared" si="8"/>
        <v>15Derbyshire</v>
      </c>
      <c r="B545">
        <v>15</v>
      </c>
      <c r="C545" t="s">
        <v>146</v>
      </c>
      <c r="D545" t="s">
        <v>1190</v>
      </c>
      <c r="E545" t="s">
        <v>535</v>
      </c>
      <c r="F545" t="s">
        <v>536</v>
      </c>
      <c r="H545" s="94">
        <v>300000</v>
      </c>
      <c r="I545" s="126"/>
    </row>
    <row r="546" spans="1:9" x14ac:dyDescent="0.3">
      <c r="A546" t="str">
        <f t="shared" si="8"/>
        <v>16Derbyshire</v>
      </c>
      <c r="B546">
        <v>16</v>
      </c>
      <c r="C546" t="s">
        <v>146</v>
      </c>
      <c r="D546" t="s">
        <v>1179</v>
      </c>
      <c r="E546" t="s">
        <v>532</v>
      </c>
      <c r="F546" t="s">
        <v>545</v>
      </c>
      <c r="H546" s="94">
        <v>382791.03775576048</v>
      </c>
      <c r="I546" s="126"/>
    </row>
    <row r="547" spans="1:9" x14ac:dyDescent="0.3">
      <c r="A547" t="str">
        <f t="shared" si="8"/>
        <v>17Derbyshire</v>
      </c>
      <c r="B547">
        <v>17</v>
      </c>
      <c r="C547" t="s">
        <v>146</v>
      </c>
      <c r="D547" t="s">
        <v>1180</v>
      </c>
      <c r="E547" t="s">
        <v>509</v>
      </c>
      <c r="F547" t="s">
        <v>509</v>
      </c>
      <c r="H547" s="94">
        <v>197471.56709622563</v>
      </c>
      <c r="I547" s="126"/>
    </row>
    <row r="548" spans="1:9" x14ac:dyDescent="0.3">
      <c r="A548" t="str">
        <f t="shared" si="8"/>
        <v>18Derbyshire</v>
      </c>
      <c r="B548">
        <v>18</v>
      </c>
      <c r="C548" t="s">
        <v>146</v>
      </c>
      <c r="D548" t="s">
        <v>1181</v>
      </c>
      <c r="E548" t="s">
        <v>509</v>
      </c>
      <c r="F548" t="s">
        <v>509</v>
      </c>
      <c r="H548" s="94">
        <v>45570.361637590533</v>
      </c>
      <c r="I548" s="126"/>
    </row>
    <row r="549" spans="1:9" x14ac:dyDescent="0.3">
      <c r="A549" t="str">
        <f t="shared" si="8"/>
        <v>19Derbyshire</v>
      </c>
      <c r="B549">
        <v>19</v>
      </c>
      <c r="C549" t="s">
        <v>146</v>
      </c>
      <c r="D549" t="s">
        <v>1191</v>
      </c>
      <c r="E549" t="s">
        <v>543</v>
      </c>
      <c r="F549" t="s">
        <v>544</v>
      </c>
      <c r="H549" s="94">
        <v>39333</v>
      </c>
      <c r="I549" s="126"/>
    </row>
    <row r="550" spans="1:9" x14ac:dyDescent="0.3">
      <c r="A550" t="str">
        <f t="shared" si="8"/>
        <v>20Derbyshire</v>
      </c>
      <c r="B550">
        <v>20</v>
      </c>
      <c r="C550" t="s">
        <v>146</v>
      </c>
      <c r="D550" t="s">
        <v>1182</v>
      </c>
      <c r="E550" t="s">
        <v>523</v>
      </c>
      <c r="F550" t="s">
        <v>531</v>
      </c>
      <c r="H550" s="94">
        <v>126584.3378821959</v>
      </c>
      <c r="I550" s="126"/>
    </row>
    <row r="551" spans="1:9" x14ac:dyDescent="0.3">
      <c r="A551" t="str">
        <f t="shared" si="8"/>
        <v>21Derbyshire</v>
      </c>
      <c r="B551">
        <v>21</v>
      </c>
      <c r="C551" t="s">
        <v>146</v>
      </c>
      <c r="D551" t="s">
        <v>1183</v>
      </c>
      <c r="E551" t="s">
        <v>532</v>
      </c>
      <c r="F551" t="s">
        <v>533</v>
      </c>
      <c r="H551" s="94">
        <v>75950.602729317558</v>
      </c>
      <c r="I551" s="126"/>
    </row>
    <row r="552" spans="1:9" x14ac:dyDescent="0.3">
      <c r="A552" t="str">
        <f t="shared" si="8"/>
        <v>22Derbyshire</v>
      </c>
      <c r="B552">
        <v>22</v>
      </c>
      <c r="C552" t="s">
        <v>146</v>
      </c>
      <c r="D552" t="s">
        <v>1184</v>
      </c>
      <c r="E552" t="s">
        <v>509</v>
      </c>
      <c r="F552" t="s">
        <v>509</v>
      </c>
      <c r="H552" s="94">
        <v>81646.897934016364</v>
      </c>
      <c r="I552" s="126"/>
    </row>
    <row r="553" spans="1:9" x14ac:dyDescent="0.3">
      <c r="A553" t="str">
        <f t="shared" si="8"/>
        <v>1Devon</v>
      </c>
      <c r="B553">
        <v>1</v>
      </c>
      <c r="C553" t="s">
        <v>148</v>
      </c>
      <c r="D553" t="s">
        <v>1192</v>
      </c>
      <c r="E553" t="s">
        <v>529</v>
      </c>
      <c r="F553" t="s">
        <v>542</v>
      </c>
      <c r="H553" s="94">
        <v>2408506</v>
      </c>
      <c r="I553" s="126"/>
    </row>
    <row r="554" spans="1:9" x14ac:dyDescent="0.3">
      <c r="A554" t="str">
        <f t="shared" si="8"/>
        <v>2Devon</v>
      </c>
      <c r="B554">
        <v>2</v>
      </c>
      <c r="C554" t="s">
        <v>148</v>
      </c>
      <c r="D554" t="s">
        <v>1193</v>
      </c>
      <c r="E554" t="s">
        <v>535</v>
      </c>
      <c r="F554" t="s">
        <v>536</v>
      </c>
      <c r="H554" s="94">
        <v>1833600</v>
      </c>
      <c r="I554" s="126"/>
    </row>
    <row r="555" spans="1:9" x14ac:dyDescent="0.3">
      <c r="A555" t="str">
        <f t="shared" si="8"/>
        <v>3Devon</v>
      </c>
      <c r="B555">
        <v>3</v>
      </c>
      <c r="C555" t="s">
        <v>148</v>
      </c>
      <c r="D555" t="s">
        <v>1193</v>
      </c>
      <c r="E555" t="s">
        <v>532</v>
      </c>
      <c r="F555" t="s">
        <v>537</v>
      </c>
      <c r="H555" s="94">
        <v>2534486</v>
      </c>
      <c r="I555" s="126"/>
    </row>
    <row r="556" spans="1:9" x14ac:dyDescent="0.3">
      <c r="A556" t="str">
        <f t="shared" si="8"/>
        <v>1Doncaster</v>
      </c>
      <c r="B556">
        <v>1</v>
      </c>
      <c r="C556" t="s">
        <v>150</v>
      </c>
      <c r="D556" t="s">
        <v>1194</v>
      </c>
      <c r="E556" t="s">
        <v>532</v>
      </c>
      <c r="F556" t="s">
        <v>537</v>
      </c>
      <c r="H556" s="94">
        <v>200000</v>
      </c>
      <c r="I556" s="126"/>
    </row>
    <row r="557" spans="1:9" x14ac:dyDescent="0.3">
      <c r="A557" t="str">
        <f t="shared" si="8"/>
        <v>2Doncaster</v>
      </c>
      <c r="B557">
        <v>2</v>
      </c>
      <c r="C557" t="s">
        <v>150</v>
      </c>
      <c r="D557" t="s">
        <v>1195</v>
      </c>
      <c r="E557" t="s">
        <v>532</v>
      </c>
      <c r="F557" t="s">
        <v>537</v>
      </c>
      <c r="H557" s="94">
        <v>200000</v>
      </c>
      <c r="I557" s="126"/>
    </row>
    <row r="558" spans="1:9" x14ac:dyDescent="0.3">
      <c r="A558" t="str">
        <f t="shared" si="8"/>
        <v>3Doncaster</v>
      </c>
      <c r="B558">
        <v>3</v>
      </c>
      <c r="C558" t="s">
        <v>150</v>
      </c>
      <c r="D558" t="s">
        <v>1196</v>
      </c>
      <c r="E558" t="s">
        <v>509</v>
      </c>
      <c r="F558" t="s">
        <v>546</v>
      </c>
      <c r="H558" s="94">
        <v>40000</v>
      </c>
      <c r="I558" s="126"/>
    </row>
    <row r="559" spans="1:9" x14ac:dyDescent="0.3">
      <c r="A559" t="str">
        <f t="shared" si="8"/>
        <v>4Doncaster</v>
      </c>
      <c r="B559">
        <v>4</v>
      </c>
      <c r="C559" t="s">
        <v>150</v>
      </c>
      <c r="D559" t="s">
        <v>1197</v>
      </c>
      <c r="E559" t="s">
        <v>534</v>
      </c>
      <c r="F559" t="s">
        <v>538</v>
      </c>
      <c r="H559" s="94">
        <v>39233</v>
      </c>
      <c r="I559" s="126"/>
    </row>
    <row r="560" spans="1:9" x14ac:dyDescent="0.3">
      <c r="A560" t="str">
        <f t="shared" si="8"/>
        <v>5Doncaster</v>
      </c>
      <c r="B560">
        <v>5</v>
      </c>
      <c r="C560" t="s">
        <v>150</v>
      </c>
      <c r="D560" t="s">
        <v>1198</v>
      </c>
      <c r="E560" t="s">
        <v>529</v>
      </c>
      <c r="F560" t="s">
        <v>542</v>
      </c>
      <c r="H560" s="94">
        <v>48767</v>
      </c>
      <c r="I560" s="126"/>
    </row>
    <row r="561" spans="1:9" x14ac:dyDescent="0.3">
      <c r="A561" t="str">
        <f t="shared" si="8"/>
        <v>6Doncaster</v>
      </c>
      <c r="B561">
        <v>6</v>
      </c>
      <c r="C561" t="s">
        <v>150</v>
      </c>
      <c r="D561" t="s">
        <v>1199</v>
      </c>
      <c r="E561" t="s">
        <v>529</v>
      </c>
      <c r="F561" t="s">
        <v>542</v>
      </c>
      <c r="H561" s="94">
        <v>51233</v>
      </c>
      <c r="I561" s="126"/>
    </row>
    <row r="562" spans="1:9" x14ac:dyDescent="0.3">
      <c r="A562" t="str">
        <f t="shared" si="8"/>
        <v>7Doncaster</v>
      </c>
      <c r="B562">
        <v>7</v>
      </c>
      <c r="C562" t="s">
        <v>150</v>
      </c>
      <c r="D562" t="s">
        <v>1200</v>
      </c>
      <c r="E562" t="s">
        <v>509</v>
      </c>
      <c r="F562" t="s">
        <v>546</v>
      </c>
      <c r="H562" s="94">
        <v>13000</v>
      </c>
      <c r="I562" s="126"/>
    </row>
    <row r="563" spans="1:9" x14ac:dyDescent="0.3">
      <c r="A563" t="str">
        <f t="shared" si="8"/>
        <v>8Doncaster</v>
      </c>
      <c r="B563">
        <v>8</v>
      </c>
      <c r="C563" t="s">
        <v>150</v>
      </c>
      <c r="D563" t="s">
        <v>1201</v>
      </c>
      <c r="E563" t="s">
        <v>532</v>
      </c>
      <c r="F563" t="s">
        <v>509</v>
      </c>
      <c r="H563" s="94">
        <v>93000</v>
      </c>
      <c r="I563" s="126"/>
    </row>
    <row r="564" spans="1:9" x14ac:dyDescent="0.3">
      <c r="A564" t="str">
        <f t="shared" si="8"/>
        <v>9Doncaster</v>
      </c>
      <c r="B564">
        <v>9</v>
      </c>
      <c r="C564" t="s">
        <v>150</v>
      </c>
      <c r="D564" t="s">
        <v>1202</v>
      </c>
      <c r="E564" t="s">
        <v>527</v>
      </c>
      <c r="F564" t="s">
        <v>552</v>
      </c>
      <c r="H564" s="94">
        <v>639000</v>
      </c>
      <c r="I564" s="126"/>
    </row>
    <row r="565" spans="1:9" x14ac:dyDescent="0.3">
      <c r="A565" t="str">
        <f t="shared" si="8"/>
        <v>10Doncaster</v>
      </c>
      <c r="B565">
        <v>10</v>
      </c>
      <c r="C565" t="s">
        <v>150</v>
      </c>
      <c r="D565" t="s">
        <v>1203</v>
      </c>
      <c r="E565" t="s">
        <v>527</v>
      </c>
      <c r="F565" t="s">
        <v>552</v>
      </c>
      <c r="H565" s="94">
        <v>1007000</v>
      </c>
      <c r="I565" s="126"/>
    </row>
    <row r="566" spans="1:9" x14ac:dyDescent="0.3">
      <c r="A566" t="str">
        <f t="shared" si="8"/>
        <v>11Doncaster</v>
      </c>
      <c r="B566">
        <v>11</v>
      </c>
      <c r="C566" t="s">
        <v>150</v>
      </c>
      <c r="D566" t="s">
        <v>1204</v>
      </c>
      <c r="E566" t="s">
        <v>549</v>
      </c>
      <c r="F566" t="s">
        <v>546</v>
      </c>
      <c r="H566" s="94">
        <v>50000</v>
      </c>
      <c r="I566" s="126"/>
    </row>
    <row r="567" spans="1:9" x14ac:dyDescent="0.3">
      <c r="A567" t="str">
        <f t="shared" si="8"/>
        <v>12Doncaster</v>
      </c>
      <c r="B567">
        <v>12</v>
      </c>
      <c r="C567" t="s">
        <v>150</v>
      </c>
      <c r="D567" t="s">
        <v>1205</v>
      </c>
      <c r="E567" t="s">
        <v>527</v>
      </c>
      <c r="F567" t="s">
        <v>552</v>
      </c>
      <c r="H567" s="94">
        <v>730000</v>
      </c>
      <c r="I567" s="126"/>
    </row>
    <row r="568" spans="1:9" x14ac:dyDescent="0.3">
      <c r="A568" t="str">
        <f t="shared" si="8"/>
        <v>1Dorset</v>
      </c>
      <c r="B568">
        <v>1</v>
      </c>
      <c r="C568" t="s">
        <v>152</v>
      </c>
      <c r="D568" t="s">
        <v>1206</v>
      </c>
      <c r="E568" t="s">
        <v>521</v>
      </c>
      <c r="F568" t="s">
        <v>546</v>
      </c>
      <c r="H568" s="94">
        <v>45991</v>
      </c>
      <c r="I568" s="126"/>
    </row>
    <row r="569" spans="1:9" x14ac:dyDescent="0.3">
      <c r="A569" t="str">
        <f t="shared" si="8"/>
        <v>2Dorset</v>
      </c>
      <c r="B569">
        <v>2</v>
      </c>
      <c r="C569" t="s">
        <v>152</v>
      </c>
      <c r="D569" t="s">
        <v>1207</v>
      </c>
      <c r="E569" t="s">
        <v>523</v>
      </c>
      <c r="F569" t="s">
        <v>531</v>
      </c>
      <c r="H569" s="94">
        <v>40000</v>
      </c>
      <c r="I569" s="126"/>
    </row>
    <row r="570" spans="1:9" x14ac:dyDescent="0.3">
      <c r="A570" t="str">
        <f t="shared" si="8"/>
        <v>3Dorset</v>
      </c>
      <c r="B570">
        <v>3</v>
      </c>
      <c r="C570" t="s">
        <v>152</v>
      </c>
      <c r="D570" t="s">
        <v>727</v>
      </c>
      <c r="E570" t="s">
        <v>534</v>
      </c>
      <c r="F570" t="s">
        <v>538</v>
      </c>
      <c r="H570" s="94">
        <v>500000</v>
      </c>
      <c r="I570" s="126"/>
    </row>
    <row r="571" spans="1:9" x14ac:dyDescent="0.3">
      <c r="A571" t="str">
        <f t="shared" si="8"/>
        <v>4Dorset</v>
      </c>
      <c r="B571">
        <v>4</v>
      </c>
      <c r="C571" t="s">
        <v>152</v>
      </c>
      <c r="D571" t="s">
        <v>1208</v>
      </c>
      <c r="E571" t="s">
        <v>529</v>
      </c>
      <c r="F571" t="s">
        <v>542</v>
      </c>
      <c r="H571" s="94">
        <v>100000</v>
      </c>
      <c r="I571" s="126"/>
    </row>
    <row r="572" spans="1:9" x14ac:dyDescent="0.3">
      <c r="A572" t="str">
        <f t="shared" si="8"/>
        <v>5Dorset</v>
      </c>
      <c r="B572">
        <v>5</v>
      </c>
      <c r="C572" t="s">
        <v>152</v>
      </c>
      <c r="D572" t="s">
        <v>1209</v>
      </c>
      <c r="E572" t="s">
        <v>529</v>
      </c>
      <c r="F572" t="s">
        <v>530</v>
      </c>
      <c r="H572" s="94">
        <v>424173</v>
      </c>
      <c r="I572" s="126"/>
    </row>
    <row r="573" spans="1:9" x14ac:dyDescent="0.3">
      <c r="A573" t="str">
        <f t="shared" si="8"/>
        <v>6Dorset</v>
      </c>
      <c r="B573">
        <v>6</v>
      </c>
      <c r="C573" t="s">
        <v>152</v>
      </c>
      <c r="D573" t="s">
        <v>1210</v>
      </c>
      <c r="E573" t="s">
        <v>529</v>
      </c>
      <c r="F573" t="s">
        <v>542</v>
      </c>
      <c r="H573" s="94">
        <v>97500</v>
      </c>
      <c r="I573" s="126"/>
    </row>
    <row r="574" spans="1:9" x14ac:dyDescent="0.3">
      <c r="A574" t="str">
        <f t="shared" si="8"/>
        <v>7Dorset</v>
      </c>
      <c r="B574">
        <v>7</v>
      </c>
      <c r="C574" t="s">
        <v>152</v>
      </c>
      <c r="D574" t="s">
        <v>1211</v>
      </c>
      <c r="E574" t="s">
        <v>532</v>
      </c>
      <c r="F574" t="s">
        <v>537</v>
      </c>
      <c r="H574" s="94">
        <v>180000</v>
      </c>
      <c r="I574" s="126"/>
    </row>
    <row r="575" spans="1:9" x14ac:dyDescent="0.3">
      <c r="A575" t="str">
        <f t="shared" si="8"/>
        <v>8Dorset</v>
      </c>
      <c r="B575">
        <v>8</v>
      </c>
      <c r="C575" t="s">
        <v>152</v>
      </c>
      <c r="D575" t="s">
        <v>1212</v>
      </c>
      <c r="E575" t="s">
        <v>523</v>
      </c>
      <c r="F575" t="s">
        <v>536</v>
      </c>
      <c r="H575" s="94">
        <v>1953376</v>
      </c>
      <c r="I575" s="126"/>
    </row>
    <row r="576" spans="1:9" x14ac:dyDescent="0.3">
      <c r="A576" t="str">
        <f t="shared" si="8"/>
        <v>9Dorset</v>
      </c>
      <c r="B576">
        <v>9</v>
      </c>
      <c r="C576" t="s">
        <v>152</v>
      </c>
      <c r="D576" t="s">
        <v>1213</v>
      </c>
      <c r="E576" t="s">
        <v>535</v>
      </c>
      <c r="F576" t="s">
        <v>536</v>
      </c>
      <c r="H576" s="94">
        <v>399740</v>
      </c>
      <c r="I576" s="126"/>
    </row>
    <row r="577" spans="1:9" x14ac:dyDescent="0.3">
      <c r="A577" t="str">
        <f t="shared" si="8"/>
        <v>10Dorset</v>
      </c>
      <c r="B577">
        <v>10</v>
      </c>
      <c r="C577" t="s">
        <v>152</v>
      </c>
      <c r="D577" t="s">
        <v>1214</v>
      </c>
      <c r="E577" t="s">
        <v>509</v>
      </c>
      <c r="F577" t="s">
        <v>546</v>
      </c>
      <c r="H577" s="94">
        <v>75000</v>
      </c>
      <c r="I577" s="126"/>
    </row>
    <row r="578" spans="1:9" x14ac:dyDescent="0.3">
      <c r="A578" t="str">
        <f t="shared" ref="A578:A641" si="9">B578&amp;C578</f>
        <v>11Dorset</v>
      </c>
      <c r="B578">
        <v>11</v>
      </c>
      <c r="C578" t="s">
        <v>152</v>
      </c>
      <c r="D578" t="s">
        <v>1215</v>
      </c>
      <c r="E578" t="s">
        <v>535</v>
      </c>
      <c r="F578" t="s">
        <v>536</v>
      </c>
      <c r="H578" s="94">
        <v>783333</v>
      </c>
      <c r="I578" s="126"/>
    </row>
    <row r="579" spans="1:9" x14ac:dyDescent="0.3">
      <c r="A579" t="str">
        <f t="shared" si="9"/>
        <v>1Dudley</v>
      </c>
      <c r="B579">
        <v>1</v>
      </c>
      <c r="C579" t="s">
        <v>154</v>
      </c>
      <c r="D579" t="s">
        <v>1216</v>
      </c>
      <c r="E579" t="s">
        <v>524</v>
      </c>
      <c r="F579" t="s">
        <v>525</v>
      </c>
      <c r="H579" s="94">
        <v>9163</v>
      </c>
      <c r="I579" s="126"/>
    </row>
    <row r="580" spans="1:9" x14ac:dyDescent="0.3">
      <c r="A580" t="str">
        <f t="shared" si="9"/>
        <v>2Dudley</v>
      </c>
      <c r="B580">
        <v>2</v>
      </c>
      <c r="C580" t="s">
        <v>154</v>
      </c>
      <c r="D580" t="s">
        <v>1217</v>
      </c>
      <c r="E580" t="s">
        <v>532</v>
      </c>
      <c r="F580" t="s">
        <v>533</v>
      </c>
      <c r="H580" s="94">
        <v>83000</v>
      </c>
      <c r="I580" s="126"/>
    </row>
    <row r="581" spans="1:9" x14ac:dyDescent="0.3">
      <c r="A581" t="str">
        <f t="shared" si="9"/>
        <v>3Dudley</v>
      </c>
      <c r="B581">
        <v>3</v>
      </c>
      <c r="C581" t="s">
        <v>154</v>
      </c>
      <c r="D581" t="s">
        <v>1218</v>
      </c>
      <c r="E581" t="s">
        <v>529</v>
      </c>
      <c r="F581" t="s">
        <v>542</v>
      </c>
      <c r="H581" s="94">
        <v>222000</v>
      </c>
      <c r="I581" s="126"/>
    </row>
    <row r="582" spans="1:9" x14ac:dyDescent="0.3">
      <c r="A582" t="str">
        <f t="shared" si="9"/>
        <v>4Dudley</v>
      </c>
      <c r="B582">
        <v>4</v>
      </c>
      <c r="C582" t="s">
        <v>154</v>
      </c>
      <c r="D582" t="s">
        <v>1219</v>
      </c>
      <c r="E582" t="s">
        <v>534</v>
      </c>
      <c r="F582" t="s">
        <v>538</v>
      </c>
      <c r="H582" s="94">
        <v>200000</v>
      </c>
      <c r="I582" s="126"/>
    </row>
    <row r="583" spans="1:9" x14ac:dyDescent="0.3">
      <c r="A583" t="str">
        <f t="shared" si="9"/>
        <v>5Dudley</v>
      </c>
      <c r="B583">
        <v>5</v>
      </c>
      <c r="C583" t="s">
        <v>154</v>
      </c>
      <c r="D583" t="s">
        <v>1220</v>
      </c>
      <c r="E583" t="s">
        <v>535</v>
      </c>
      <c r="F583" t="s">
        <v>536</v>
      </c>
      <c r="H583" s="94">
        <v>100000</v>
      </c>
      <c r="I583" s="126"/>
    </row>
    <row r="584" spans="1:9" x14ac:dyDescent="0.3">
      <c r="A584" t="str">
        <f t="shared" si="9"/>
        <v>6Dudley</v>
      </c>
      <c r="B584">
        <v>6</v>
      </c>
      <c r="C584" t="s">
        <v>154</v>
      </c>
      <c r="D584" t="s">
        <v>1221</v>
      </c>
      <c r="E584" t="s">
        <v>535</v>
      </c>
      <c r="F584" t="s">
        <v>536</v>
      </c>
      <c r="H584" s="94">
        <v>20000</v>
      </c>
      <c r="I584" s="126"/>
    </row>
    <row r="585" spans="1:9" x14ac:dyDescent="0.3">
      <c r="A585" t="str">
        <f t="shared" si="9"/>
        <v>7Dudley</v>
      </c>
      <c r="B585">
        <v>7</v>
      </c>
      <c r="C585" t="s">
        <v>154</v>
      </c>
      <c r="D585" t="s">
        <v>1222</v>
      </c>
      <c r="E585" t="s">
        <v>529</v>
      </c>
      <c r="F585" t="s">
        <v>542</v>
      </c>
      <c r="H585" s="94">
        <v>65720</v>
      </c>
      <c r="I585" s="126"/>
    </row>
    <row r="586" spans="1:9" x14ac:dyDescent="0.3">
      <c r="A586" t="str">
        <f t="shared" si="9"/>
        <v>8Dudley</v>
      </c>
      <c r="B586">
        <v>8</v>
      </c>
      <c r="C586" t="s">
        <v>154</v>
      </c>
      <c r="D586" t="s">
        <v>1223</v>
      </c>
      <c r="E586" t="s">
        <v>532</v>
      </c>
      <c r="F586" t="s">
        <v>533</v>
      </c>
      <c r="H586" s="94">
        <v>303676</v>
      </c>
      <c r="I586" s="126"/>
    </row>
    <row r="587" spans="1:9" x14ac:dyDescent="0.3">
      <c r="A587" t="str">
        <f t="shared" si="9"/>
        <v>9Dudley</v>
      </c>
      <c r="B587">
        <v>9</v>
      </c>
      <c r="C587" t="s">
        <v>154</v>
      </c>
      <c r="D587" t="s">
        <v>1224</v>
      </c>
      <c r="E587" t="s">
        <v>532</v>
      </c>
      <c r="F587" t="s">
        <v>537</v>
      </c>
      <c r="H587" s="94">
        <v>444000</v>
      </c>
      <c r="I587" s="126"/>
    </row>
    <row r="588" spans="1:9" x14ac:dyDescent="0.3">
      <c r="A588" t="str">
        <f t="shared" si="9"/>
        <v>10Dudley</v>
      </c>
      <c r="B588">
        <v>10</v>
      </c>
      <c r="C588" t="s">
        <v>154</v>
      </c>
      <c r="D588" t="s">
        <v>1225</v>
      </c>
      <c r="E588" t="s">
        <v>549</v>
      </c>
      <c r="F588" t="s">
        <v>546</v>
      </c>
      <c r="H588" s="94">
        <v>55500</v>
      </c>
      <c r="I588" s="126"/>
    </row>
    <row r="589" spans="1:9" x14ac:dyDescent="0.3">
      <c r="A589" t="str">
        <f t="shared" si="9"/>
        <v>11Dudley</v>
      </c>
      <c r="B589">
        <v>11</v>
      </c>
      <c r="C589" t="s">
        <v>154</v>
      </c>
      <c r="D589" t="s">
        <v>1226</v>
      </c>
      <c r="E589" t="s">
        <v>521</v>
      </c>
      <c r="F589" t="s">
        <v>546</v>
      </c>
      <c r="H589" s="94">
        <v>7000</v>
      </c>
      <c r="I589" s="126"/>
    </row>
    <row r="590" spans="1:9" x14ac:dyDescent="0.3">
      <c r="A590" t="str">
        <f t="shared" si="9"/>
        <v>12Dudley</v>
      </c>
      <c r="B590">
        <v>12</v>
      </c>
      <c r="C590" t="s">
        <v>154</v>
      </c>
      <c r="D590" t="s">
        <v>1227</v>
      </c>
      <c r="E590" t="s">
        <v>522</v>
      </c>
      <c r="F590" t="s">
        <v>546</v>
      </c>
      <c r="H590" s="94">
        <v>157080</v>
      </c>
      <c r="I590" s="126"/>
    </row>
    <row r="591" spans="1:9" x14ac:dyDescent="0.3">
      <c r="A591" t="str">
        <f t="shared" si="9"/>
        <v>13Dudley</v>
      </c>
      <c r="B591">
        <v>13</v>
      </c>
      <c r="C591" t="s">
        <v>154</v>
      </c>
      <c r="D591" t="s">
        <v>1228</v>
      </c>
      <c r="E591" t="s">
        <v>532</v>
      </c>
      <c r="F591" t="s">
        <v>533</v>
      </c>
      <c r="H591" s="94">
        <v>137120</v>
      </c>
      <c r="I591" s="126"/>
    </row>
    <row r="592" spans="1:9" x14ac:dyDescent="0.3">
      <c r="A592" t="str">
        <f t="shared" si="9"/>
        <v>14Dudley</v>
      </c>
      <c r="B592">
        <v>14</v>
      </c>
      <c r="C592" t="s">
        <v>154</v>
      </c>
      <c r="D592" t="s">
        <v>802</v>
      </c>
      <c r="E592" t="s">
        <v>529</v>
      </c>
      <c r="F592" t="s">
        <v>530</v>
      </c>
      <c r="H592" s="94">
        <v>203091</v>
      </c>
      <c r="I592" s="126"/>
    </row>
    <row r="593" spans="1:9" x14ac:dyDescent="0.3">
      <c r="A593" t="str">
        <f t="shared" si="9"/>
        <v>15Dudley</v>
      </c>
      <c r="B593">
        <v>15</v>
      </c>
      <c r="C593" t="s">
        <v>154</v>
      </c>
      <c r="D593" t="s">
        <v>1229</v>
      </c>
      <c r="E593" t="s">
        <v>535</v>
      </c>
      <c r="F593" t="s">
        <v>536</v>
      </c>
      <c r="H593" s="94">
        <v>160000</v>
      </c>
      <c r="I593" s="126"/>
    </row>
    <row r="594" spans="1:9" x14ac:dyDescent="0.3">
      <c r="A594" t="str">
        <f t="shared" si="9"/>
        <v>16Dudley</v>
      </c>
      <c r="B594">
        <v>16</v>
      </c>
      <c r="C594" t="s">
        <v>154</v>
      </c>
      <c r="D594" t="s">
        <v>1230</v>
      </c>
      <c r="E594" t="s">
        <v>543</v>
      </c>
      <c r="F594" t="s">
        <v>544</v>
      </c>
      <c r="H594" s="94">
        <v>107500</v>
      </c>
      <c r="I594" s="126"/>
    </row>
    <row r="595" spans="1:9" x14ac:dyDescent="0.3">
      <c r="A595" t="str">
        <f t="shared" si="9"/>
        <v>17Dudley</v>
      </c>
      <c r="B595">
        <v>17</v>
      </c>
      <c r="C595" t="s">
        <v>154</v>
      </c>
      <c r="D595" t="s">
        <v>1231</v>
      </c>
      <c r="E595" t="s">
        <v>522</v>
      </c>
      <c r="F595" t="s">
        <v>546</v>
      </c>
      <c r="H595" s="94">
        <v>100000</v>
      </c>
      <c r="I595" s="126"/>
    </row>
    <row r="596" spans="1:9" x14ac:dyDescent="0.3">
      <c r="A596" t="str">
        <f t="shared" si="9"/>
        <v>18Dudley</v>
      </c>
      <c r="B596">
        <v>18</v>
      </c>
      <c r="C596" t="s">
        <v>154</v>
      </c>
      <c r="D596" t="s">
        <v>1232</v>
      </c>
      <c r="E596" t="s">
        <v>549</v>
      </c>
      <c r="F596" t="s">
        <v>546</v>
      </c>
      <c r="H596" s="94">
        <v>50000</v>
      </c>
      <c r="I596" s="126"/>
    </row>
    <row r="597" spans="1:9" x14ac:dyDescent="0.3">
      <c r="A597" t="str">
        <f t="shared" si="9"/>
        <v>19Dudley</v>
      </c>
      <c r="B597">
        <v>19</v>
      </c>
      <c r="C597" t="s">
        <v>154</v>
      </c>
      <c r="D597" t="s">
        <v>1233</v>
      </c>
      <c r="E597" t="s">
        <v>535</v>
      </c>
      <c r="F597" t="s">
        <v>536</v>
      </c>
      <c r="H597" s="94">
        <v>100000</v>
      </c>
      <c r="I597" s="126"/>
    </row>
    <row r="598" spans="1:9" x14ac:dyDescent="0.3">
      <c r="A598" t="str">
        <f t="shared" si="9"/>
        <v>20Dudley</v>
      </c>
      <c r="B598">
        <v>20</v>
      </c>
      <c r="C598" t="s">
        <v>154</v>
      </c>
      <c r="D598" t="s">
        <v>1234</v>
      </c>
      <c r="E598" t="s">
        <v>522</v>
      </c>
      <c r="F598" t="s">
        <v>546</v>
      </c>
      <c r="H598" s="94">
        <v>55500</v>
      </c>
      <c r="I598" s="126"/>
    </row>
    <row r="599" spans="1:9" x14ac:dyDescent="0.3">
      <c r="A599" t="str">
        <f t="shared" si="9"/>
        <v>21Dudley</v>
      </c>
      <c r="B599">
        <v>21</v>
      </c>
      <c r="C599" t="s">
        <v>154</v>
      </c>
      <c r="D599" t="s">
        <v>1235</v>
      </c>
      <c r="E599" t="s">
        <v>521</v>
      </c>
      <c r="F599" t="s">
        <v>546</v>
      </c>
      <c r="H599" s="94">
        <v>15000</v>
      </c>
      <c r="I599" s="126"/>
    </row>
    <row r="600" spans="1:9" x14ac:dyDescent="0.3">
      <c r="A600" t="str">
        <f t="shared" si="9"/>
        <v>22Dudley</v>
      </c>
      <c r="B600">
        <v>22</v>
      </c>
      <c r="C600" t="s">
        <v>154</v>
      </c>
      <c r="D600" t="s">
        <v>1236</v>
      </c>
      <c r="E600" t="s">
        <v>534</v>
      </c>
      <c r="F600" t="s">
        <v>509</v>
      </c>
      <c r="H600" s="94">
        <v>218000</v>
      </c>
      <c r="I600" s="126"/>
    </row>
    <row r="601" spans="1:9" x14ac:dyDescent="0.3">
      <c r="A601" t="str">
        <f t="shared" si="9"/>
        <v>1Ealing</v>
      </c>
      <c r="B601">
        <v>1</v>
      </c>
      <c r="C601" t="s">
        <v>156</v>
      </c>
      <c r="D601" t="s">
        <v>1237</v>
      </c>
      <c r="E601" t="s">
        <v>529</v>
      </c>
      <c r="F601" t="s">
        <v>542</v>
      </c>
      <c r="H601" s="94">
        <v>1746307</v>
      </c>
      <c r="I601" s="126"/>
    </row>
    <row r="602" spans="1:9" x14ac:dyDescent="0.3">
      <c r="A602" t="str">
        <f t="shared" si="9"/>
        <v>2Ealing</v>
      </c>
      <c r="B602">
        <v>2</v>
      </c>
      <c r="C602" t="s">
        <v>156</v>
      </c>
      <c r="D602" t="s">
        <v>1238</v>
      </c>
      <c r="E602" t="s">
        <v>532</v>
      </c>
      <c r="F602" t="s">
        <v>553</v>
      </c>
      <c r="H602" s="94">
        <v>595211</v>
      </c>
      <c r="I602" s="126"/>
    </row>
    <row r="603" spans="1:9" x14ac:dyDescent="0.3">
      <c r="A603" t="str">
        <f t="shared" si="9"/>
        <v>1East Riding of Yorkshire</v>
      </c>
      <c r="B603">
        <v>1</v>
      </c>
      <c r="C603" t="s">
        <v>158</v>
      </c>
      <c r="D603" t="s">
        <v>1239</v>
      </c>
      <c r="E603" t="s">
        <v>535</v>
      </c>
      <c r="F603" t="s">
        <v>509</v>
      </c>
      <c r="H603" s="94">
        <v>208864.51</v>
      </c>
      <c r="I603" s="126"/>
    </row>
    <row r="604" spans="1:9" x14ac:dyDescent="0.3">
      <c r="A604" t="str">
        <f t="shared" si="9"/>
        <v>2East Riding of Yorkshire</v>
      </c>
      <c r="B604">
        <v>2</v>
      </c>
      <c r="C604" t="s">
        <v>158</v>
      </c>
      <c r="D604" t="s">
        <v>1240</v>
      </c>
      <c r="E604" t="s">
        <v>535</v>
      </c>
      <c r="F604" t="s">
        <v>536</v>
      </c>
      <c r="H604" s="94">
        <v>28000</v>
      </c>
      <c r="I604" s="126"/>
    </row>
    <row r="605" spans="1:9" x14ac:dyDescent="0.3">
      <c r="A605" t="str">
        <f t="shared" si="9"/>
        <v>3East Riding of Yorkshire</v>
      </c>
      <c r="B605">
        <v>3</v>
      </c>
      <c r="C605" t="s">
        <v>158</v>
      </c>
      <c r="D605" t="s">
        <v>1241</v>
      </c>
      <c r="E605" t="s">
        <v>535</v>
      </c>
      <c r="F605" t="s">
        <v>536</v>
      </c>
      <c r="H605" s="94">
        <v>64000</v>
      </c>
      <c r="I605" s="126"/>
    </row>
    <row r="606" spans="1:9" x14ac:dyDescent="0.3">
      <c r="A606" t="str">
        <f t="shared" si="9"/>
        <v>4East Riding of Yorkshire</v>
      </c>
      <c r="B606">
        <v>4</v>
      </c>
      <c r="C606" t="s">
        <v>158</v>
      </c>
      <c r="D606" t="s">
        <v>1242</v>
      </c>
      <c r="E606" t="s">
        <v>532</v>
      </c>
      <c r="F606" t="s">
        <v>509</v>
      </c>
      <c r="H606" s="94">
        <v>20000</v>
      </c>
      <c r="I606" s="126"/>
    </row>
    <row r="607" spans="1:9" x14ac:dyDescent="0.3">
      <c r="A607" t="str">
        <f t="shared" si="9"/>
        <v>5East Riding of Yorkshire</v>
      </c>
      <c r="B607">
        <v>5</v>
      </c>
      <c r="C607" t="s">
        <v>158</v>
      </c>
      <c r="D607" t="s">
        <v>1243</v>
      </c>
      <c r="E607" t="s">
        <v>509</v>
      </c>
      <c r="H607" s="94">
        <v>140000</v>
      </c>
      <c r="I607" s="126"/>
    </row>
    <row r="608" spans="1:9" x14ac:dyDescent="0.3">
      <c r="A608" t="str">
        <f t="shared" si="9"/>
        <v>6East Riding of Yorkshire</v>
      </c>
      <c r="B608">
        <v>6</v>
      </c>
      <c r="C608" t="s">
        <v>158</v>
      </c>
      <c r="D608" t="s">
        <v>1244</v>
      </c>
      <c r="E608" t="s">
        <v>534</v>
      </c>
      <c r="F608" t="s">
        <v>538</v>
      </c>
      <c r="H608" s="94">
        <v>215139</v>
      </c>
      <c r="I608" s="126"/>
    </row>
    <row r="609" spans="1:9" x14ac:dyDescent="0.3">
      <c r="A609" t="str">
        <f t="shared" si="9"/>
        <v>7East Riding of Yorkshire</v>
      </c>
      <c r="B609">
        <v>7</v>
      </c>
      <c r="C609" t="s">
        <v>158</v>
      </c>
      <c r="D609" t="s">
        <v>1245</v>
      </c>
      <c r="E609" t="s">
        <v>509</v>
      </c>
      <c r="H609" s="94">
        <v>20000</v>
      </c>
      <c r="I609" s="126"/>
    </row>
    <row r="610" spans="1:9" x14ac:dyDescent="0.3">
      <c r="A610" t="str">
        <f t="shared" si="9"/>
        <v>8East Riding of Yorkshire</v>
      </c>
      <c r="B610">
        <v>8</v>
      </c>
      <c r="C610" t="s">
        <v>158</v>
      </c>
      <c r="D610" t="s">
        <v>1246</v>
      </c>
      <c r="E610" t="s">
        <v>532</v>
      </c>
      <c r="F610" t="s">
        <v>509</v>
      </c>
      <c r="H610" s="94">
        <v>320000</v>
      </c>
      <c r="I610" s="126"/>
    </row>
    <row r="611" spans="1:9" x14ac:dyDescent="0.3">
      <c r="A611" t="str">
        <f t="shared" si="9"/>
        <v>9East Riding of Yorkshire</v>
      </c>
      <c r="B611">
        <v>9</v>
      </c>
      <c r="C611" t="s">
        <v>158</v>
      </c>
      <c r="D611" t="s">
        <v>1247</v>
      </c>
      <c r="E611" t="s">
        <v>522</v>
      </c>
      <c r="H611" s="94">
        <v>125000</v>
      </c>
      <c r="I611" s="126"/>
    </row>
    <row r="612" spans="1:9" x14ac:dyDescent="0.3">
      <c r="A612" t="str">
        <f t="shared" si="9"/>
        <v>10East Riding of Yorkshire</v>
      </c>
      <c r="B612">
        <v>10</v>
      </c>
      <c r="C612" t="s">
        <v>158</v>
      </c>
      <c r="D612" t="s">
        <v>1248</v>
      </c>
      <c r="E612" t="s">
        <v>527</v>
      </c>
      <c r="F612" t="s">
        <v>539</v>
      </c>
      <c r="H612" s="94">
        <v>267459</v>
      </c>
      <c r="I612" s="126"/>
    </row>
    <row r="613" spans="1:9" x14ac:dyDescent="0.3">
      <c r="A613" t="str">
        <f t="shared" si="9"/>
        <v>11East Riding of Yorkshire</v>
      </c>
      <c r="B613">
        <v>11</v>
      </c>
      <c r="C613" t="s">
        <v>158</v>
      </c>
      <c r="D613" t="s">
        <v>1249</v>
      </c>
      <c r="E613" t="s">
        <v>527</v>
      </c>
      <c r="F613" t="s">
        <v>552</v>
      </c>
      <c r="H613" s="94">
        <v>608330</v>
      </c>
      <c r="I613" s="126"/>
    </row>
    <row r="614" spans="1:9" x14ac:dyDescent="0.3">
      <c r="A614" t="str">
        <f t="shared" si="9"/>
        <v>12East Riding of Yorkshire</v>
      </c>
      <c r="B614">
        <v>12</v>
      </c>
      <c r="C614" t="s">
        <v>158</v>
      </c>
      <c r="D614" t="s">
        <v>1250</v>
      </c>
      <c r="E614" t="s">
        <v>509</v>
      </c>
      <c r="H614" s="94">
        <v>13687.5</v>
      </c>
      <c r="I614" s="126"/>
    </row>
    <row r="615" spans="1:9" x14ac:dyDescent="0.3">
      <c r="A615" t="str">
        <f t="shared" si="9"/>
        <v>13East Riding of Yorkshire</v>
      </c>
      <c r="B615">
        <v>13</v>
      </c>
      <c r="C615" t="s">
        <v>158</v>
      </c>
      <c r="D615" t="s">
        <v>1251</v>
      </c>
      <c r="E615" t="s">
        <v>529</v>
      </c>
      <c r="F615" t="s">
        <v>542</v>
      </c>
      <c r="H615" s="94">
        <v>525000</v>
      </c>
      <c r="I615" s="126"/>
    </row>
    <row r="616" spans="1:9" x14ac:dyDescent="0.3">
      <c r="A616" t="str">
        <f t="shared" si="9"/>
        <v>14East Riding of Yorkshire</v>
      </c>
      <c r="B616">
        <v>14</v>
      </c>
      <c r="C616" t="s">
        <v>158</v>
      </c>
      <c r="D616" t="s">
        <v>1252</v>
      </c>
      <c r="E616" t="s">
        <v>535</v>
      </c>
      <c r="F616" t="s">
        <v>509</v>
      </c>
      <c r="H616" s="94">
        <v>82000</v>
      </c>
      <c r="I616" s="126"/>
    </row>
    <row r="617" spans="1:9" x14ac:dyDescent="0.3">
      <c r="A617" t="str">
        <f t="shared" si="9"/>
        <v>15East Riding of Yorkshire</v>
      </c>
      <c r="B617">
        <v>15</v>
      </c>
      <c r="C617" t="s">
        <v>158</v>
      </c>
      <c r="D617" t="s">
        <v>1253</v>
      </c>
      <c r="E617" t="s">
        <v>527</v>
      </c>
      <c r="F617" t="s">
        <v>528</v>
      </c>
      <c r="H617" s="94">
        <v>50000</v>
      </c>
      <c r="I617" s="126"/>
    </row>
    <row r="618" spans="1:9" x14ac:dyDescent="0.3">
      <c r="A618" t="str">
        <f t="shared" si="9"/>
        <v>16East Riding of Yorkshire</v>
      </c>
      <c r="B618">
        <v>16</v>
      </c>
      <c r="C618" t="s">
        <v>158</v>
      </c>
      <c r="D618" t="s">
        <v>1254</v>
      </c>
      <c r="E618" t="s">
        <v>534</v>
      </c>
      <c r="F618" t="s">
        <v>540</v>
      </c>
      <c r="H618" s="94">
        <v>94046</v>
      </c>
      <c r="I618" s="126"/>
    </row>
    <row r="619" spans="1:9" x14ac:dyDescent="0.3">
      <c r="A619" t="str">
        <f t="shared" si="9"/>
        <v>17East Riding of Yorkshire</v>
      </c>
      <c r="B619">
        <v>17</v>
      </c>
      <c r="C619" t="s">
        <v>158</v>
      </c>
      <c r="D619" t="s">
        <v>1255</v>
      </c>
      <c r="E619" t="s">
        <v>529</v>
      </c>
      <c r="F619" t="s">
        <v>550</v>
      </c>
      <c r="H619" s="94">
        <v>25000</v>
      </c>
      <c r="I619" s="126"/>
    </row>
    <row r="620" spans="1:9" x14ac:dyDescent="0.3">
      <c r="A620" t="str">
        <f t="shared" si="9"/>
        <v>18East Riding of Yorkshire</v>
      </c>
      <c r="B620">
        <v>18</v>
      </c>
      <c r="C620" t="s">
        <v>158</v>
      </c>
      <c r="D620" t="s">
        <v>1256</v>
      </c>
      <c r="E620" t="s">
        <v>524</v>
      </c>
      <c r="F620" t="s">
        <v>526</v>
      </c>
      <c r="H620" s="94">
        <v>30000</v>
      </c>
      <c r="I620" s="126"/>
    </row>
    <row r="621" spans="1:9" x14ac:dyDescent="0.3">
      <c r="A621" t="str">
        <f t="shared" si="9"/>
        <v>19East Riding of Yorkshire</v>
      </c>
      <c r="B621">
        <v>19</v>
      </c>
      <c r="C621" t="s">
        <v>158</v>
      </c>
      <c r="D621" t="s">
        <v>1257</v>
      </c>
      <c r="E621" t="s">
        <v>535</v>
      </c>
      <c r="F621" t="s">
        <v>509</v>
      </c>
      <c r="H621" s="94">
        <v>96000</v>
      </c>
      <c r="I621" s="126"/>
    </row>
    <row r="622" spans="1:9" x14ac:dyDescent="0.3">
      <c r="A622" t="str">
        <f t="shared" si="9"/>
        <v>20East Riding of Yorkshire</v>
      </c>
      <c r="B622">
        <v>20</v>
      </c>
      <c r="C622" t="s">
        <v>158</v>
      </c>
      <c r="D622" t="s">
        <v>1258</v>
      </c>
      <c r="E622" t="s">
        <v>509</v>
      </c>
      <c r="H622" s="94">
        <v>10500</v>
      </c>
      <c r="I622" s="126"/>
    </row>
    <row r="623" spans="1:9" x14ac:dyDescent="0.3">
      <c r="A623" t="str">
        <f t="shared" si="9"/>
        <v>21East Riding of Yorkshire</v>
      </c>
      <c r="B623">
        <v>21</v>
      </c>
      <c r="C623" t="s">
        <v>158</v>
      </c>
      <c r="D623" t="s">
        <v>1259</v>
      </c>
      <c r="E623" t="s">
        <v>535</v>
      </c>
      <c r="F623" t="s">
        <v>536</v>
      </c>
      <c r="H623" s="94">
        <v>160000</v>
      </c>
      <c r="I623" s="126"/>
    </row>
    <row r="624" spans="1:9" x14ac:dyDescent="0.3">
      <c r="A624" t="str">
        <f t="shared" si="9"/>
        <v>22East Riding of Yorkshire</v>
      </c>
      <c r="B624">
        <v>22</v>
      </c>
      <c r="C624" t="s">
        <v>158</v>
      </c>
      <c r="D624" t="s">
        <v>1260</v>
      </c>
      <c r="E624" t="s">
        <v>535</v>
      </c>
      <c r="F624" t="s">
        <v>536</v>
      </c>
      <c r="H624" s="94">
        <v>120000</v>
      </c>
      <c r="I624" s="126"/>
    </row>
    <row r="625" spans="1:9" x14ac:dyDescent="0.3">
      <c r="A625" t="str">
        <f t="shared" si="9"/>
        <v>23East Riding of Yorkshire</v>
      </c>
      <c r="B625">
        <v>23</v>
      </c>
      <c r="C625" t="s">
        <v>158</v>
      </c>
      <c r="D625" t="s">
        <v>1261</v>
      </c>
      <c r="E625" t="s">
        <v>535</v>
      </c>
      <c r="F625" t="s">
        <v>536</v>
      </c>
      <c r="H625" s="94">
        <v>191000</v>
      </c>
      <c r="I625" s="126"/>
    </row>
    <row r="626" spans="1:9" x14ac:dyDescent="0.3">
      <c r="A626" t="str">
        <f t="shared" si="9"/>
        <v>1East Sussex</v>
      </c>
      <c r="B626">
        <v>1</v>
      </c>
      <c r="C626" t="s">
        <v>160</v>
      </c>
      <c r="D626" t="s">
        <v>1262</v>
      </c>
      <c r="E626" t="s">
        <v>532</v>
      </c>
      <c r="F626" t="s">
        <v>533</v>
      </c>
      <c r="H626" s="94">
        <v>111429</v>
      </c>
      <c r="I626" s="126"/>
    </row>
    <row r="627" spans="1:9" x14ac:dyDescent="0.3">
      <c r="A627" t="str">
        <f t="shared" si="9"/>
        <v>2East Sussex</v>
      </c>
      <c r="B627">
        <v>2</v>
      </c>
      <c r="C627" t="s">
        <v>160</v>
      </c>
      <c r="D627" t="s">
        <v>1263</v>
      </c>
      <c r="E627" t="s">
        <v>509</v>
      </c>
      <c r="F627" t="s">
        <v>546</v>
      </c>
      <c r="H627" s="94">
        <v>70000</v>
      </c>
      <c r="I627" s="126"/>
    </row>
    <row r="628" spans="1:9" x14ac:dyDescent="0.3">
      <c r="A628" t="str">
        <f t="shared" si="9"/>
        <v>3East Sussex</v>
      </c>
      <c r="B628">
        <v>3</v>
      </c>
      <c r="C628" t="s">
        <v>160</v>
      </c>
      <c r="D628" t="s">
        <v>943</v>
      </c>
      <c r="E628" t="s">
        <v>535</v>
      </c>
      <c r="F628" t="s">
        <v>536</v>
      </c>
      <c r="H628" s="94">
        <v>317267</v>
      </c>
      <c r="I628" s="126"/>
    </row>
    <row r="629" spans="1:9" x14ac:dyDescent="0.3">
      <c r="A629" t="str">
        <f t="shared" si="9"/>
        <v>4East Sussex</v>
      </c>
      <c r="B629">
        <v>4</v>
      </c>
      <c r="C629" t="s">
        <v>160</v>
      </c>
      <c r="D629" t="s">
        <v>521</v>
      </c>
      <c r="E629" t="s">
        <v>521</v>
      </c>
      <c r="F629" t="s">
        <v>546</v>
      </c>
      <c r="H629" s="94">
        <v>7772</v>
      </c>
      <c r="I629" s="126"/>
    </row>
    <row r="630" spans="1:9" x14ac:dyDescent="0.3">
      <c r="A630" t="str">
        <f t="shared" si="9"/>
        <v>5East Sussex</v>
      </c>
      <c r="B630">
        <v>5</v>
      </c>
      <c r="C630" t="s">
        <v>160</v>
      </c>
      <c r="D630" t="s">
        <v>1264</v>
      </c>
      <c r="E630" t="s">
        <v>535</v>
      </c>
      <c r="F630" t="s">
        <v>536</v>
      </c>
      <c r="H630" s="94">
        <v>60000</v>
      </c>
      <c r="I630" s="126"/>
    </row>
    <row r="631" spans="1:9" x14ac:dyDescent="0.3">
      <c r="A631" t="str">
        <f t="shared" si="9"/>
        <v>6East Sussex</v>
      </c>
      <c r="B631">
        <v>6</v>
      </c>
      <c r="C631" t="s">
        <v>160</v>
      </c>
      <c r="D631" t="s">
        <v>1265</v>
      </c>
      <c r="E631" t="s">
        <v>535</v>
      </c>
      <c r="F631" t="s">
        <v>536</v>
      </c>
      <c r="H631" s="94">
        <v>60000</v>
      </c>
      <c r="I631" s="126"/>
    </row>
    <row r="632" spans="1:9" x14ac:dyDescent="0.3">
      <c r="A632" t="str">
        <f t="shared" si="9"/>
        <v>7East Sussex</v>
      </c>
      <c r="B632">
        <v>7</v>
      </c>
      <c r="C632" t="s">
        <v>160</v>
      </c>
      <c r="D632" t="s">
        <v>1266</v>
      </c>
      <c r="E632" t="s">
        <v>524</v>
      </c>
      <c r="F632" t="s">
        <v>546</v>
      </c>
      <c r="H632" s="94">
        <v>8290</v>
      </c>
      <c r="I632" s="126"/>
    </row>
    <row r="633" spans="1:9" x14ac:dyDescent="0.3">
      <c r="A633" t="str">
        <f t="shared" si="9"/>
        <v>8East Sussex</v>
      </c>
      <c r="B633">
        <v>8</v>
      </c>
      <c r="C633" t="s">
        <v>160</v>
      </c>
      <c r="D633" t="s">
        <v>1267</v>
      </c>
      <c r="E633" t="s">
        <v>524</v>
      </c>
      <c r="F633" t="s">
        <v>546</v>
      </c>
      <c r="H633" s="94">
        <v>46815</v>
      </c>
      <c r="I633" s="126"/>
    </row>
    <row r="634" spans="1:9" x14ac:dyDescent="0.3">
      <c r="A634" t="str">
        <f t="shared" si="9"/>
        <v>9East Sussex</v>
      </c>
      <c r="B634">
        <v>9</v>
      </c>
      <c r="C634" t="s">
        <v>160</v>
      </c>
      <c r="D634" t="s">
        <v>1268</v>
      </c>
      <c r="E634" t="s">
        <v>532</v>
      </c>
      <c r="F634" t="s">
        <v>537</v>
      </c>
      <c r="H634" s="94">
        <v>351000</v>
      </c>
      <c r="I634" s="126"/>
    </row>
    <row r="635" spans="1:9" x14ac:dyDescent="0.3">
      <c r="A635" t="str">
        <f t="shared" si="9"/>
        <v>10East Sussex</v>
      </c>
      <c r="B635">
        <v>10</v>
      </c>
      <c r="C635" t="s">
        <v>160</v>
      </c>
      <c r="D635" t="s">
        <v>1269</v>
      </c>
      <c r="E635" t="s">
        <v>523</v>
      </c>
      <c r="F635" t="s">
        <v>531</v>
      </c>
      <c r="H635" s="94">
        <v>75000</v>
      </c>
      <c r="I635" s="126"/>
    </row>
    <row r="636" spans="1:9" x14ac:dyDescent="0.3">
      <c r="A636" t="str">
        <f t="shared" si="9"/>
        <v>11East Sussex</v>
      </c>
      <c r="B636">
        <v>11</v>
      </c>
      <c r="C636" t="s">
        <v>160</v>
      </c>
      <c r="D636" t="s">
        <v>1270</v>
      </c>
      <c r="E636" t="s">
        <v>527</v>
      </c>
      <c r="F636" t="s">
        <v>539</v>
      </c>
      <c r="H636" s="94">
        <v>375000</v>
      </c>
      <c r="I636" s="126"/>
    </row>
    <row r="637" spans="1:9" x14ac:dyDescent="0.3">
      <c r="A637" t="str">
        <f t="shared" si="9"/>
        <v>12East Sussex</v>
      </c>
      <c r="B637">
        <v>12</v>
      </c>
      <c r="C637" t="s">
        <v>160</v>
      </c>
      <c r="D637" t="s">
        <v>1271</v>
      </c>
      <c r="E637" t="s">
        <v>522</v>
      </c>
      <c r="F637" t="s">
        <v>546</v>
      </c>
      <c r="H637" s="94">
        <v>250000</v>
      </c>
      <c r="I637" s="126"/>
    </row>
    <row r="638" spans="1:9" x14ac:dyDescent="0.3">
      <c r="A638" t="str">
        <f t="shared" si="9"/>
        <v>13East Sussex</v>
      </c>
      <c r="B638">
        <v>13</v>
      </c>
      <c r="C638" t="s">
        <v>160</v>
      </c>
      <c r="D638" t="s">
        <v>1272</v>
      </c>
      <c r="E638" t="s">
        <v>509</v>
      </c>
      <c r="F638" t="s">
        <v>546</v>
      </c>
      <c r="H638" s="94">
        <v>50000</v>
      </c>
      <c r="I638" s="126"/>
    </row>
    <row r="639" spans="1:9" x14ac:dyDescent="0.3">
      <c r="A639" t="str">
        <f t="shared" si="9"/>
        <v>14East Sussex</v>
      </c>
      <c r="B639">
        <v>14</v>
      </c>
      <c r="C639" t="s">
        <v>160</v>
      </c>
      <c r="D639" t="s">
        <v>1273</v>
      </c>
      <c r="E639" t="s">
        <v>534</v>
      </c>
      <c r="F639" t="s">
        <v>538</v>
      </c>
      <c r="H639" s="94">
        <v>50000</v>
      </c>
      <c r="I639" s="126"/>
    </row>
    <row r="640" spans="1:9" x14ac:dyDescent="0.3">
      <c r="A640" t="str">
        <f t="shared" si="9"/>
        <v>15East Sussex</v>
      </c>
      <c r="B640">
        <v>15</v>
      </c>
      <c r="C640" t="s">
        <v>160</v>
      </c>
      <c r="D640" t="s">
        <v>1274</v>
      </c>
      <c r="E640" t="s">
        <v>535</v>
      </c>
      <c r="F640" t="s">
        <v>536</v>
      </c>
      <c r="H640" s="94">
        <v>1112000</v>
      </c>
      <c r="I640" s="126"/>
    </row>
    <row r="641" spans="1:9" x14ac:dyDescent="0.3">
      <c r="A641" t="str">
        <f t="shared" si="9"/>
        <v>16East Sussex</v>
      </c>
      <c r="B641">
        <v>16</v>
      </c>
      <c r="C641" t="s">
        <v>160</v>
      </c>
      <c r="D641" t="s">
        <v>1275</v>
      </c>
      <c r="E641" t="s">
        <v>535</v>
      </c>
      <c r="F641" t="s">
        <v>536</v>
      </c>
      <c r="H641" s="94">
        <v>93000</v>
      </c>
      <c r="I641" s="126"/>
    </row>
    <row r="642" spans="1:9" x14ac:dyDescent="0.3">
      <c r="A642" t="str">
        <f t="shared" ref="A642:A705" si="10">B642&amp;C642</f>
        <v>17East Sussex</v>
      </c>
      <c r="B642">
        <v>17</v>
      </c>
      <c r="C642" t="s">
        <v>160</v>
      </c>
      <c r="D642" t="s">
        <v>1276</v>
      </c>
      <c r="E642" t="s">
        <v>535</v>
      </c>
      <c r="F642" t="s">
        <v>536</v>
      </c>
      <c r="H642" s="94">
        <v>93000</v>
      </c>
      <c r="I642" s="126"/>
    </row>
    <row r="643" spans="1:9" x14ac:dyDescent="0.3">
      <c r="A643" t="str">
        <f t="shared" si="10"/>
        <v>18East Sussex</v>
      </c>
      <c r="B643">
        <v>18</v>
      </c>
      <c r="C643" t="s">
        <v>160</v>
      </c>
      <c r="D643" t="s">
        <v>1277</v>
      </c>
      <c r="E643" t="s">
        <v>532</v>
      </c>
      <c r="F643" t="s">
        <v>546</v>
      </c>
      <c r="H643" s="94">
        <v>605403</v>
      </c>
      <c r="I643" s="126"/>
    </row>
    <row r="644" spans="1:9" x14ac:dyDescent="0.3">
      <c r="A644" t="str">
        <f t="shared" si="10"/>
        <v>19East Sussex</v>
      </c>
      <c r="B644">
        <v>19</v>
      </c>
      <c r="C644" t="s">
        <v>160</v>
      </c>
      <c r="D644" t="s">
        <v>1278</v>
      </c>
      <c r="E644" t="s">
        <v>535</v>
      </c>
      <c r="F644" t="s">
        <v>536</v>
      </c>
      <c r="H644" s="94">
        <v>67544</v>
      </c>
      <c r="I644" s="126"/>
    </row>
    <row r="645" spans="1:9" x14ac:dyDescent="0.3">
      <c r="A645" t="str">
        <f t="shared" si="10"/>
        <v>20East Sussex</v>
      </c>
      <c r="B645">
        <v>20</v>
      </c>
      <c r="C645" t="s">
        <v>160</v>
      </c>
      <c r="D645" t="s">
        <v>1279</v>
      </c>
      <c r="E645" t="s">
        <v>509</v>
      </c>
      <c r="F645" t="s">
        <v>546</v>
      </c>
      <c r="H645" s="94">
        <v>523770</v>
      </c>
      <c r="I645" s="126"/>
    </row>
    <row r="646" spans="1:9" x14ac:dyDescent="0.3">
      <c r="A646" t="str">
        <f t="shared" si="10"/>
        <v>21East Sussex</v>
      </c>
      <c r="B646">
        <v>21</v>
      </c>
      <c r="C646" t="s">
        <v>160</v>
      </c>
      <c r="D646" t="s">
        <v>1280</v>
      </c>
      <c r="E646" t="s">
        <v>523</v>
      </c>
      <c r="F646" t="s">
        <v>531</v>
      </c>
      <c r="H646" s="94">
        <v>740746</v>
      </c>
      <c r="I646" s="126"/>
    </row>
    <row r="647" spans="1:9" x14ac:dyDescent="0.3">
      <c r="A647" t="str">
        <f t="shared" si="10"/>
        <v>22East Sussex</v>
      </c>
      <c r="B647">
        <v>22</v>
      </c>
      <c r="C647" t="s">
        <v>160</v>
      </c>
      <c r="D647" t="s">
        <v>1281</v>
      </c>
      <c r="E647" t="s">
        <v>529</v>
      </c>
      <c r="F647" t="s">
        <v>542</v>
      </c>
      <c r="H647" s="94">
        <v>193500</v>
      </c>
      <c r="I647" s="126"/>
    </row>
    <row r="648" spans="1:9" x14ac:dyDescent="0.3">
      <c r="A648" t="str">
        <f t="shared" si="10"/>
        <v>23East Sussex</v>
      </c>
      <c r="B648">
        <v>23</v>
      </c>
      <c r="C648" t="s">
        <v>160</v>
      </c>
      <c r="D648" t="s">
        <v>1282</v>
      </c>
      <c r="E648" t="s">
        <v>529</v>
      </c>
      <c r="F648" t="s">
        <v>530</v>
      </c>
      <c r="H648" s="94">
        <v>210000</v>
      </c>
      <c r="I648" s="126"/>
    </row>
    <row r="649" spans="1:9" x14ac:dyDescent="0.3">
      <c r="A649" t="str">
        <f t="shared" si="10"/>
        <v>24East Sussex</v>
      </c>
      <c r="B649">
        <v>24</v>
      </c>
      <c r="C649" t="s">
        <v>160</v>
      </c>
      <c r="D649" t="s">
        <v>1283</v>
      </c>
      <c r="E649" t="s">
        <v>522</v>
      </c>
      <c r="F649" t="s">
        <v>546</v>
      </c>
      <c r="H649" s="94">
        <v>150000</v>
      </c>
      <c r="I649" s="126"/>
    </row>
    <row r="650" spans="1:9" x14ac:dyDescent="0.3">
      <c r="A650" t="str">
        <f t="shared" si="10"/>
        <v>25East Sussex</v>
      </c>
      <c r="B650">
        <v>25</v>
      </c>
      <c r="C650" t="s">
        <v>160</v>
      </c>
      <c r="D650" t="s">
        <v>1284</v>
      </c>
      <c r="E650" t="s">
        <v>527</v>
      </c>
      <c r="F650" t="s">
        <v>539</v>
      </c>
      <c r="H650" s="94">
        <v>340000</v>
      </c>
      <c r="I650" s="126"/>
    </row>
    <row r="651" spans="1:9" x14ac:dyDescent="0.3">
      <c r="A651" t="str">
        <f t="shared" si="10"/>
        <v>26East Sussex</v>
      </c>
      <c r="B651">
        <v>26</v>
      </c>
      <c r="C651" t="s">
        <v>160</v>
      </c>
      <c r="D651" t="s">
        <v>1285</v>
      </c>
      <c r="E651" t="s">
        <v>523</v>
      </c>
      <c r="F651" t="s">
        <v>531</v>
      </c>
      <c r="H651" s="94">
        <v>2673</v>
      </c>
      <c r="I651" s="126"/>
    </row>
    <row r="652" spans="1:9" x14ac:dyDescent="0.3">
      <c r="A652" t="str">
        <f t="shared" si="10"/>
        <v>27East Sussex</v>
      </c>
      <c r="B652">
        <v>27</v>
      </c>
      <c r="C652" t="s">
        <v>160</v>
      </c>
      <c r="D652" t="s">
        <v>1286</v>
      </c>
      <c r="E652" t="s">
        <v>535</v>
      </c>
      <c r="F652" t="s">
        <v>536</v>
      </c>
      <c r="H652" s="94">
        <v>360000</v>
      </c>
      <c r="I652" s="126"/>
    </row>
    <row r="653" spans="1:9" x14ac:dyDescent="0.3">
      <c r="A653" t="str">
        <f t="shared" si="10"/>
        <v>28East Sussex</v>
      </c>
      <c r="B653">
        <v>28</v>
      </c>
      <c r="C653" t="s">
        <v>160</v>
      </c>
      <c r="D653" t="s">
        <v>1287</v>
      </c>
      <c r="E653" t="s">
        <v>523</v>
      </c>
      <c r="F653" t="s">
        <v>531</v>
      </c>
      <c r="H653" s="94">
        <v>101130</v>
      </c>
      <c r="I653" s="126"/>
    </row>
    <row r="654" spans="1:9" x14ac:dyDescent="0.3">
      <c r="A654" t="str">
        <f t="shared" si="10"/>
        <v>29East Sussex</v>
      </c>
      <c r="B654">
        <v>29</v>
      </c>
      <c r="C654" t="s">
        <v>160</v>
      </c>
      <c r="D654" t="s">
        <v>1288</v>
      </c>
      <c r="E654" t="s">
        <v>535</v>
      </c>
      <c r="F654" t="s">
        <v>536</v>
      </c>
      <c r="H654" s="94">
        <v>101130</v>
      </c>
      <c r="I654" s="126"/>
    </row>
    <row r="655" spans="1:9" x14ac:dyDescent="0.3">
      <c r="A655" t="str">
        <f t="shared" si="10"/>
        <v>30East Sussex</v>
      </c>
      <c r="B655">
        <v>30</v>
      </c>
      <c r="C655" t="s">
        <v>160</v>
      </c>
      <c r="D655" t="s">
        <v>1289</v>
      </c>
      <c r="E655" t="s">
        <v>509</v>
      </c>
      <c r="F655" t="s">
        <v>546</v>
      </c>
      <c r="H655" s="94">
        <v>54900</v>
      </c>
      <c r="I655" s="126"/>
    </row>
    <row r="656" spans="1:9" x14ac:dyDescent="0.3">
      <c r="A656" t="str">
        <f t="shared" si="10"/>
        <v>31East Sussex</v>
      </c>
      <c r="B656">
        <v>31</v>
      </c>
      <c r="C656" t="s">
        <v>160</v>
      </c>
      <c r="D656" t="s">
        <v>1290</v>
      </c>
      <c r="E656" t="s">
        <v>529</v>
      </c>
      <c r="F656" t="s">
        <v>542</v>
      </c>
      <c r="H656" s="94">
        <v>80000</v>
      </c>
      <c r="I656" s="126"/>
    </row>
    <row r="657" spans="1:9" x14ac:dyDescent="0.3">
      <c r="A657" t="str">
        <f t="shared" si="10"/>
        <v>32East Sussex</v>
      </c>
      <c r="B657">
        <v>32</v>
      </c>
      <c r="C657" t="s">
        <v>160</v>
      </c>
      <c r="D657" t="s">
        <v>1291</v>
      </c>
      <c r="E657" t="s">
        <v>509</v>
      </c>
      <c r="F657" t="s">
        <v>546</v>
      </c>
      <c r="H657" s="94">
        <v>171201</v>
      </c>
      <c r="I657" s="126"/>
    </row>
    <row r="658" spans="1:9" x14ac:dyDescent="0.3">
      <c r="A658" t="str">
        <f t="shared" si="10"/>
        <v>1Enfield</v>
      </c>
      <c r="B658">
        <v>1</v>
      </c>
      <c r="C658" t="s">
        <v>162</v>
      </c>
      <c r="D658" t="s">
        <v>1292</v>
      </c>
      <c r="E658" t="s">
        <v>529</v>
      </c>
      <c r="F658" t="s">
        <v>542</v>
      </c>
      <c r="H658" s="94">
        <v>121094</v>
      </c>
      <c r="I658" s="126"/>
    </row>
    <row r="659" spans="1:9" x14ac:dyDescent="0.3">
      <c r="A659" t="str">
        <f t="shared" si="10"/>
        <v>2Enfield</v>
      </c>
      <c r="B659">
        <v>2</v>
      </c>
      <c r="C659" t="s">
        <v>162</v>
      </c>
      <c r="D659" t="s">
        <v>1293</v>
      </c>
      <c r="E659" t="s">
        <v>534</v>
      </c>
      <c r="F659" t="s">
        <v>538</v>
      </c>
      <c r="H659" s="94">
        <v>31000</v>
      </c>
      <c r="I659" s="126"/>
    </row>
    <row r="660" spans="1:9" x14ac:dyDescent="0.3">
      <c r="A660" t="str">
        <f t="shared" si="10"/>
        <v>3Enfield</v>
      </c>
      <c r="B660">
        <v>3</v>
      </c>
      <c r="C660" t="s">
        <v>162</v>
      </c>
      <c r="D660" t="s">
        <v>1294</v>
      </c>
      <c r="E660" t="s">
        <v>532</v>
      </c>
      <c r="F660" t="s">
        <v>533</v>
      </c>
      <c r="H660" s="94">
        <v>255000</v>
      </c>
      <c r="I660" s="126"/>
    </row>
    <row r="661" spans="1:9" x14ac:dyDescent="0.3">
      <c r="A661" t="str">
        <f t="shared" si="10"/>
        <v>4Enfield</v>
      </c>
      <c r="B661">
        <v>4</v>
      </c>
      <c r="C661" t="s">
        <v>162</v>
      </c>
      <c r="D661" t="s">
        <v>1295</v>
      </c>
      <c r="E661" t="s">
        <v>529</v>
      </c>
      <c r="F661" t="s">
        <v>550</v>
      </c>
      <c r="H661" s="94">
        <v>721478</v>
      </c>
      <c r="I661" s="126"/>
    </row>
    <row r="662" spans="1:9" x14ac:dyDescent="0.3">
      <c r="A662" t="str">
        <f t="shared" si="10"/>
        <v>5Enfield</v>
      </c>
      <c r="B662">
        <v>5</v>
      </c>
      <c r="C662" t="s">
        <v>162</v>
      </c>
      <c r="D662" t="s">
        <v>1296</v>
      </c>
      <c r="E662" t="s">
        <v>535</v>
      </c>
      <c r="F662" t="s">
        <v>536</v>
      </c>
      <c r="H662" s="94">
        <v>100000</v>
      </c>
      <c r="I662" s="126"/>
    </row>
    <row r="663" spans="1:9" x14ac:dyDescent="0.3">
      <c r="A663" t="str">
        <f t="shared" si="10"/>
        <v>6Enfield</v>
      </c>
      <c r="B663">
        <v>6</v>
      </c>
      <c r="C663" t="s">
        <v>162</v>
      </c>
      <c r="D663" t="s">
        <v>1297</v>
      </c>
      <c r="E663" t="s">
        <v>529</v>
      </c>
      <c r="F663" t="s">
        <v>542</v>
      </c>
      <c r="H663" s="94">
        <v>60000</v>
      </c>
      <c r="I663" s="126"/>
    </row>
    <row r="664" spans="1:9" x14ac:dyDescent="0.3">
      <c r="A664" t="str">
        <f t="shared" si="10"/>
        <v>7Enfield</v>
      </c>
      <c r="B664">
        <v>7</v>
      </c>
      <c r="C664" t="s">
        <v>162</v>
      </c>
      <c r="D664" t="s">
        <v>1298</v>
      </c>
      <c r="E664" t="s">
        <v>534</v>
      </c>
      <c r="F664" t="s">
        <v>538</v>
      </c>
      <c r="H664" s="94">
        <v>10000</v>
      </c>
      <c r="I664" s="126"/>
    </row>
    <row r="665" spans="1:9" x14ac:dyDescent="0.3">
      <c r="A665" t="str">
        <f t="shared" si="10"/>
        <v>8Enfield</v>
      </c>
      <c r="B665">
        <v>8</v>
      </c>
      <c r="C665" t="s">
        <v>162</v>
      </c>
      <c r="D665" t="s">
        <v>1299</v>
      </c>
      <c r="E665" t="s">
        <v>529</v>
      </c>
      <c r="F665" t="s">
        <v>542</v>
      </c>
      <c r="H665" s="94">
        <v>120000</v>
      </c>
      <c r="I665" s="126"/>
    </row>
    <row r="666" spans="1:9" x14ac:dyDescent="0.3">
      <c r="A666" t="str">
        <f t="shared" si="10"/>
        <v>9Enfield</v>
      </c>
      <c r="B666">
        <v>9</v>
      </c>
      <c r="C666" t="s">
        <v>162</v>
      </c>
      <c r="D666" t="s">
        <v>1300</v>
      </c>
      <c r="E666" t="s">
        <v>534</v>
      </c>
      <c r="F666" t="s">
        <v>538</v>
      </c>
      <c r="H666" s="94">
        <v>72000</v>
      </c>
      <c r="I666" s="126"/>
    </row>
    <row r="667" spans="1:9" x14ac:dyDescent="0.3">
      <c r="A667" t="str">
        <f t="shared" si="10"/>
        <v>10Enfield</v>
      </c>
      <c r="B667">
        <v>10</v>
      </c>
      <c r="C667" t="s">
        <v>162</v>
      </c>
      <c r="D667" t="s">
        <v>1300</v>
      </c>
      <c r="E667" t="s">
        <v>534</v>
      </c>
      <c r="F667" t="s">
        <v>540</v>
      </c>
      <c r="H667" s="94">
        <v>30000</v>
      </c>
      <c r="I667" s="126"/>
    </row>
    <row r="668" spans="1:9" x14ac:dyDescent="0.3">
      <c r="A668" t="str">
        <f t="shared" si="10"/>
        <v>11Enfield</v>
      </c>
      <c r="B668">
        <v>11</v>
      </c>
      <c r="C668" t="s">
        <v>162</v>
      </c>
      <c r="D668" t="s">
        <v>1301</v>
      </c>
      <c r="E668" t="s">
        <v>529</v>
      </c>
      <c r="F668" t="s">
        <v>542</v>
      </c>
      <c r="H668" s="94">
        <v>46000</v>
      </c>
      <c r="I668" s="126"/>
    </row>
    <row r="669" spans="1:9" x14ac:dyDescent="0.3">
      <c r="A669" t="str">
        <f t="shared" si="10"/>
        <v>12Enfield</v>
      </c>
      <c r="B669">
        <v>12</v>
      </c>
      <c r="C669" t="s">
        <v>162</v>
      </c>
      <c r="D669" t="s">
        <v>1302</v>
      </c>
      <c r="E669" t="s">
        <v>509</v>
      </c>
      <c r="H669" s="94">
        <v>10500</v>
      </c>
      <c r="I669" s="126"/>
    </row>
    <row r="670" spans="1:9" x14ac:dyDescent="0.3">
      <c r="A670" t="str">
        <f t="shared" si="10"/>
        <v>13Enfield</v>
      </c>
      <c r="B670">
        <v>13</v>
      </c>
      <c r="C670" t="s">
        <v>162</v>
      </c>
      <c r="D670" t="s">
        <v>1303</v>
      </c>
      <c r="E670" t="s">
        <v>529</v>
      </c>
      <c r="F670" t="s">
        <v>542</v>
      </c>
      <c r="H670" s="94">
        <v>96768</v>
      </c>
      <c r="I670" s="126"/>
    </row>
    <row r="671" spans="1:9" x14ac:dyDescent="0.3">
      <c r="A671" t="str">
        <f t="shared" si="10"/>
        <v>14Enfield</v>
      </c>
      <c r="B671">
        <v>14</v>
      </c>
      <c r="C671" t="s">
        <v>162</v>
      </c>
      <c r="D671" t="s">
        <v>986</v>
      </c>
      <c r="E671" t="s">
        <v>535</v>
      </c>
      <c r="F671" t="s">
        <v>536</v>
      </c>
      <c r="H671" s="94">
        <v>46664</v>
      </c>
      <c r="I671" s="126"/>
    </row>
    <row r="672" spans="1:9" x14ac:dyDescent="0.3">
      <c r="A672" t="str">
        <f t="shared" si="10"/>
        <v>15Enfield</v>
      </c>
      <c r="B672">
        <v>15</v>
      </c>
      <c r="C672" t="s">
        <v>162</v>
      </c>
      <c r="D672" t="s">
        <v>1304</v>
      </c>
      <c r="E672" t="s">
        <v>534</v>
      </c>
      <c r="F672" t="s">
        <v>538</v>
      </c>
      <c r="H672" s="94">
        <v>16000</v>
      </c>
      <c r="I672" s="126"/>
    </row>
    <row r="673" spans="1:9" x14ac:dyDescent="0.3">
      <c r="A673" t="str">
        <f t="shared" si="10"/>
        <v>16Enfield</v>
      </c>
      <c r="B673">
        <v>16</v>
      </c>
      <c r="C673" t="s">
        <v>162</v>
      </c>
      <c r="D673" t="s">
        <v>1305</v>
      </c>
      <c r="E673" t="s">
        <v>529</v>
      </c>
      <c r="F673" t="s">
        <v>542</v>
      </c>
      <c r="H673" s="94">
        <v>134000</v>
      </c>
      <c r="I673" s="126"/>
    </row>
    <row r="674" spans="1:9" x14ac:dyDescent="0.3">
      <c r="A674" t="str">
        <f t="shared" si="10"/>
        <v>17Enfield</v>
      </c>
      <c r="B674">
        <v>17</v>
      </c>
      <c r="C674" t="s">
        <v>162</v>
      </c>
      <c r="D674" t="s">
        <v>1306</v>
      </c>
      <c r="E674" t="s">
        <v>524</v>
      </c>
      <c r="F674" t="s">
        <v>525</v>
      </c>
      <c r="H674" s="94">
        <v>136000</v>
      </c>
      <c r="I674" s="126"/>
    </row>
    <row r="675" spans="1:9" x14ac:dyDescent="0.3">
      <c r="A675" t="str">
        <f t="shared" si="10"/>
        <v>18Enfield</v>
      </c>
      <c r="B675">
        <v>18</v>
      </c>
      <c r="C675" t="s">
        <v>162</v>
      </c>
      <c r="D675" t="s">
        <v>988</v>
      </c>
      <c r="E675" t="s">
        <v>509</v>
      </c>
      <c r="H675" s="94">
        <v>50000</v>
      </c>
      <c r="I675" s="126"/>
    </row>
    <row r="676" spans="1:9" x14ac:dyDescent="0.3">
      <c r="A676" t="str">
        <f t="shared" si="10"/>
        <v>19Enfield</v>
      </c>
      <c r="B676">
        <v>19</v>
      </c>
      <c r="C676" t="s">
        <v>162</v>
      </c>
      <c r="D676" t="s">
        <v>989</v>
      </c>
      <c r="E676" t="s">
        <v>509</v>
      </c>
      <c r="H676" s="94">
        <v>100000</v>
      </c>
      <c r="I676" s="126"/>
    </row>
    <row r="677" spans="1:9" x14ac:dyDescent="0.3">
      <c r="A677" t="str">
        <f t="shared" si="10"/>
        <v>20Enfield</v>
      </c>
      <c r="B677">
        <v>20</v>
      </c>
      <c r="C677" t="s">
        <v>162</v>
      </c>
      <c r="D677" t="s">
        <v>990</v>
      </c>
      <c r="E677" t="s">
        <v>535</v>
      </c>
      <c r="F677" t="s">
        <v>536</v>
      </c>
      <c r="H677" s="94">
        <v>80000</v>
      </c>
      <c r="I677" s="126"/>
    </row>
    <row r="678" spans="1:9" x14ac:dyDescent="0.3">
      <c r="A678" t="str">
        <f t="shared" si="10"/>
        <v>21Enfield</v>
      </c>
      <c r="B678">
        <v>21</v>
      </c>
      <c r="C678" t="s">
        <v>162</v>
      </c>
      <c r="D678" t="s">
        <v>991</v>
      </c>
      <c r="E678" t="s">
        <v>509</v>
      </c>
      <c r="H678" s="94">
        <v>15771</v>
      </c>
      <c r="I678" s="126"/>
    </row>
    <row r="679" spans="1:9" x14ac:dyDescent="0.3">
      <c r="A679" t="str">
        <f t="shared" si="10"/>
        <v>22Enfield</v>
      </c>
      <c r="B679">
        <v>22</v>
      </c>
      <c r="C679" t="s">
        <v>162</v>
      </c>
      <c r="D679" t="s">
        <v>992</v>
      </c>
      <c r="E679" t="s">
        <v>535</v>
      </c>
      <c r="F679" t="s">
        <v>536</v>
      </c>
      <c r="H679" s="94">
        <v>172921</v>
      </c>
      <c r="I679" s="126"/>
    </row>
    <row r="680" spans="1:9" x14ac:dyDescent="0.3">
      <c r="A680" t="str">
        <f t="shared" si="10"/>
        <v>23Enfield</v>
      </c>
      <c r="B680">
        <v>23</v>
      </c>
      <c r="C680" t="s">
        <v>162</v>
      </c>
      <c r="D680" t="s">
        <v>1307</v>
      </c>
      <c r="E680" t="s">
        <v>532</v>
      </c>
      <c r="F680" t="s">
        <v>545</v>
      </c>
      <c r="H680" s="94">
        <v>160000</v>
      </c>
      <c r="I680" s="126"/>
    </row>
    <row r="681" spans="1:9" x14ac:dyDescent="0.3">
      <c r="A681" t="str">
        <f t="shared" si="10"/>
        <v>24Enfield</v>
      </c>
      <c r="B681">
        <v>24</v>
      </c>
      <c r="C681" t="s">
        <v>162</v>
      </c>
      <c r="D681" t="s">
        <v>1308</v>
      </c>
      <c r="E681" t="s">
        <v>532</v>
      </c>
      <c r="F681" t="s">
        <v>533</v>
      </c>
      <c r="H681" s="94">
        <v>64000</v>
      </c>
      <c r="I681" s="126"/>
    </row>
    <row r="682" spans="1:9" x14ac:dyDescent="0.3">
      <c r="A682" t="str">
        <f t="shared" si="10"/>
        <v>25Enfield</v>
      </c>
      <c r="B682">
        <v>25</v>
      </c>
      <c r="C682" t="s">
        <v>162</v>
      </c>
      <c r="D682" t="s">
        <v>1309</v>
      </c>
      <c r="E682" t="s">
        <v>509</v>
      </c>
      <c r="H682" s="94">
        <v>6000</v>
      </c>
      <c r="I682" s="126"/>
    </row>
    <row r="683" spans="1:9" x14ac:dyDescent="0.3">
      <c r="A683" t="str">
        <f t="shared" si="10"/>
        <v>1Essex</v>
      </c>
      <c r="B683">
        <v>1</v>
      </c>
      <c r="C683" t="s">
        <v>164</v>
      </c>
      <c r="D683" t="s">
        <v>1310</v>
      </c>
      <c r="E683" t="s">
        <v>524</v>
      </c>
      <c r="F683" t="s">
        <v>547</v>
      </c>
      <c r="H683" s="94">
        <v>350000</v>
      </c>
      <c r="I683" s="126"/>
    </row>
    <row r="684" spans="1:9" x14ac:dyDescent="0.3">
      <c r="A684" t="str">
        <f t="shared" si="10"/>
        <v>2Essex</v>
      </c>
      <c r="B684">
        <v>2</v>
      </c>
      <c r="C684" t="s">
        <v>164</v>
      </c>
      <c r="D684" t="s">
        <v>1311</v>
      </c>
      <c r="E684" t="s">
        <v>524</v>
      </c>
      <c r="F684" t="s">
        <v>525</v>
      </c>
      <c r="H684" s="94">
        <v>70000</v>
      </c>
      <c r="I684" s="126"/>
    </row>
    <row r="685" spans="1:9" x14ac:dyDescent="0.3">
      <c r="A685" t="str">
        <f t="shared" si="10"/>
        <v>3Essex</v>
      </c>
      <c r="B685">
        <v>3</v>
      </c>
      <c r="C685" t="s">
        <v>164</v>
      </c>
      <c r="D685" t="s">
        <v>1312</v>
      </c>
      <c r="E685" t="s">
        <v>523</v>
      </c>
      <c r="F685" t="s">
        <v>541</v>
      </c>
      <c r="H685" s="94">
        <v>75000</v>
      </c>
      <c r="I685" s="126"/>
    </row>
    <row r="686" spans="1:9" x14ac:dyDescent="0.3">
      <c r="A686" t="str">
        <f t="shared" si="10"/>
        <v>4Essex</v>
      </c>
      <c r="B686">
        <v>4</v>
      </c>
      <c r="C686" t="s">
        <v>164</v>
      </c>
      <c r="D686" t="s">
        <v>1313</v>
      </c>
      <c r="E686" t="s">
        <v>524</v>
      </c>
      <c r="F686" t="s">
        <v>547</v>
      </c>
      <c r="H686" s="94">
        <v>30000</v>
      </c>
      <c r="I686" s="126"/>
    </row>
    <row r="687" spans="1:9" x14ac:dyDescent="0.3">
      <c r="A687" t="str">
        <f t="shared" si="10"/>
        <v>5Essex</v>
      </c>
      <c r="B687">
        <v>5</v>
      </c>
      <c r="C687" t="s">
        <v>164</v>
      </c>
      <c r="D687" t="s">
        <v>1314</v>
      </c>
      <c r="E687" t="s">
        <v>543</v>
      </c>
      <c r="F687" t="s">
        <v>544</v>
      </c>
      <c r="H687" s="94">
        <v>44000</v>
      </c>
      <c r="I687" s="126"/>
    </row>
    <row r="688" spans="1:9" x14ac:dyDescent="0.3">
      <c r="A688" t="str">
        <f t="shared" si="10"/>
        <v>6Essex</v>
      </c>
      <c r="B688">
        <v>6</v>
      </c>
      <c r="C688" t="s">
        <v>164</v>
      </c>
      <c r="D688" t="s">
        <v>1315</v>
      </c>
      <c r="E688" t="s">
        <v>543</v>
      </c>
      <c r="F688" t="s">
        <v>544</v>
      </c>
      <c r="H688" s="94">
        <v>62000</v>
      </c>
      <c r="I688" s="126"/>
    </row>
    <row r="689" spans="1:9" x14ac:dyDescent="0.3">
      <c r="A689" t="str">
        <f t="shared" si="10"/>
        <v>7Essex</v>
      </c>
      <c r="B689">
        <v>7</v>
      </c>
      <c r="C689" t="s">
        <v>164</v>
      </c>
      <c r="D689" t="s">
        <v>1316</v>
      </c>
      <c r="E689" t="s">
        <v>524</v>
      </c>
      <c r="F689" t="s">
        <v>547</v>
      </c>
      <c r="H689" s="94">
        <v>64000</v>
      </c>
      <c r="I689" s="126"/>
    </row>
    <row r="690" spans="1:9" x14ac:dyDescent="0.3">
      <c r="A690" t="str">
        <f t="shared" si="10"/>
        <v>8Essex</v>
      </c>
      <c r="B690">
        <v>8</v>
      </c>
      <c r="C690" t="s">
        <v>164</v>
      </c>
      <c r="D690" t="s">
        <v>1317</v>
      </c>
      <c r="E690" t="s">
        <v>543</v>
      </c>
      <c r="F690" t="s">
        <v>544</v>
      </c>
      <c r="H690" s="94">
        <v>66000</v>
      </c>
      <c r="I690" s="126"/>
    </row>
    <row r="691" spans="1:9" x14ac:dyDescent="0.3">
      <c r="A691" t="str">
        <f t="shared" si="10"/>
        <v>9Essex</v>
      </c>
      <c r="B691">
        <v>9</v>
      </c>
      <c r="C691" t="s">
        <v>164</v>
      </c>
      <c r="D691" t="s">
        <v>1318</v>
      </c>
      <c r="E691" t="s">
        <v>543</v>
      </c>
      <c r="F691" t="s">
        <v>544</v>
      </c>
      <c r="H691" s="94">
        <v>35000</v>
      </c>
      <c r="I691" s="126"/>
    </row>
    <row r="692" spans="1:9" x14ac:dyDescent="0.3">
      <c r="A692" t="str">
        <f t="shared" si="10"/>
        <v>10Essex</v>
      </c>
      <c r="B692">
        <v>10</v>
      </c>
      <c r="C692" t="s">
        <v>164</v>
      </c>
      <c r="D692" t="s">
        <v>1319</v>
      </c>
      <c r="E692" t="s">
        <v>543</v>
      </c>
      <c r="F692" t="s">
        <v>544</v>
      </c>
      <c r="H692" s="94">
        <v>33000</v>
      </c>
      <c r="I692" s="126"/>
    </row>
    <row r="693" spans="1:9" x14ac:dyDescent="0.3">
      <c r="A693" t="str">
        <f t="shared" si="10"/>
        <v>11Essex</v>
      </c>
      <c r="B693">
        <v>11</v>
      </c>
      <c r="C693" t="s">
        <v>164</v>
      </c>
      <c r="D693" t="s">
        <v>1320</v>
      </c>
      <c r="E693" t="s">
        <v>532</v>
      </c>
      <c r="F693" t="s">
        <v>533</v>
      </c>
      <c r="H693" s="94">
        <v>57000</v>
      </c>
      <c r="I693" s="126"/>
    </row>
    <row r="694" spans="1:9" x14ac:dyDescent="0.3">
      <c r="A694" t="str">
        <f t="shared" si="10"/>
        <v>12Essex</v>
      </c>
      <c r="B694">
        <v>12</v>
      </c>
      <c r="C694" t="s">
        <v>164</v>
      </c>
      <c r="D694" t="s">
        <v>1321</v>
      </c>
      <c r="E694" t="s">
        <v>522</v>
      </c>
      <c r="H694" s="94">
        <v>75000</v>
      </c>
      <c r="I694" s="126"/>
    </row>
    <row r="695" spans="1:9" x14ac:dyDescent="0.3">
      <c r="A695" t="str">
        <f t="shared" si="10"/>
        <v>13Essex</v>
      </c>
      <c r="B695">
        <v>13</v>
      </c>
      <c r="C695" t="s">
        <v>164</v>
      </c>
      <c r="D695" t="s">
        <v>1322</v>
      </c>
      <c r="E695" t="s">
        <v>524</v>
      </c>
      <c r="F695" t="s">
        <v>525</v>
      </c>
      <c r="H695" s="94">
        <v>40000</v>
      </c>
      <c r="I695" s="126"/>
    </row>
    <row r="696" spans="1:9" x14ac:dyDescent="0.3">
      <c r="A696" t="str">
        <f t="shared" si="10"/>
        <v>14Essex</v>
      </c>
      <c r="B696">
        <v>14</v>
      </c>
      <c r="C696" t="s">
        <v>164</v>
      </c>
      <c r="D696" t="s">
        <v>1323</v>
      </c>
      <c r="E696" t="s">
        <v>524</v>
      </c>
      <c r="F696" t="s">
        <v>525</v>
      </c>
      <c r="H696" s="94">
        <v>10000</v>
      </c>
      <c r="I696" s="126"/>
    </row>
    <row r="697" spans="1:9" x14ac:dyDescent="0.3">
      <c r="A697" t="str">
        <f t="shared" si="10"/>
        <v>15Essex</v>
      </c>
      <c r="B697">
        <v>15</v>
      </c>
      <c r="C697" t="s">
        <v>164</v>
      </c>
      <c r="D697" t="s">
        <v>1324</v>
      </c>
      <c r="E697" t="s">
        <v>524</v>
      </c>
      <c r="F697" t="s">
        <v>525</v>
      </c>
      <c r="H697" s="94">
        <v>30000</v>
      </c>
      <c r="I697" s="126"/>
    </row>
    <row r="698" spans="1:9" x14ac:dyDescent="0.3">
      <c r="A698" t="str">
        <f t="shared" si="10"/>
        <v>16Essex</v>
      </c>
      <c r="B698">
        <v>16</v>
      </c>
      <c r="C698" t="s">
        <v>164</v>
      </c>
      <c r="D698" t="s">
        <v>1325</v>
      </c>
      <c r="E698" t="s">
        <v>524</v>
      </c>
      <c r="F698" t="s">
        <v>547</v>
      </c>
      <c r="H698" s="94">
        <v>30000</v>
      </c>
      <c r="I698" s="126"/>
    </row>
    <row r="699" spans="1:9" x14ac:dyDescent="0.3">
      <c r="A699" t="str">
        <f t="shared" si="10"/>
        <v>17Essex</v>
      </c>
      <c r="B699">
        <v>17</v>
      </c>
      <c r="C699" t="s">
        <v>164</v>
      </c>
      <c r="D699" t="s">
        <v>1326</v>
      </c>
      <c r="E699" t="s">
        <v>509</v>
      </c>
      <c r="H699" s="94">
        <v>10000</v>
      </c>
      <c r="I699" s="126"/>
    </row>
    <row r="700" spans="1:9" x14ac:dyDescent="0.3">
      <c r="A700" t="str">
        <f t="shared" si="10"/>
        <v>18Essex</v>
      </c>
      <c r="B700">
        <v>18</v>
      </c>
      <c r="C700" t="s">
        <v>164</v>
      </c>
      <c r="D700" t="s">
        <v>1327</v>
      </c>
      <c r="E700" t="s">
        <v>509</v>
      </c>
      <c r="H700" s="94">
        <v>250000</v>
      </c>
      <c r="I700" s="126"/>
    </row>
    <row r="701" spans="1:9" x14ac:dyDescent="0.3">
      <c r="A701" t="str">
        <f t="shared" si="10"/>
        <v>19Essex</v>
      </c>
      <c r="B701">
        <v>19</v>
      </c>
      <c r="C701" t="s">
        <v>164</v>
      </c>
      <c r="D701" t="s">
        <v>1328</v>
      </c>
      <c r="E701" t="s">
        <v>509</v>
      </c>
      <c r="H701" s="94">
        <v>16000</v>
      </c>
      <c r="I701" s="126"/>
    </row>
    <row r="702" spans="1:9" x14ac:dyDescent="0.3">
      <c r="A702" t="str">
        <f t="shared" si="10"/>
        <v>20Essex</v>
      </c>
      <c r="B702">
        <v>20</v>
      </c>
      <c r="C702" t="s">
        <v>164</v>
      </c>
      <c r="D702" t="s">
        <v>1329</v>
      </c>
      <c r="E702" t="s">
        <v>524</v>
      </c>
      <c r="F702" t="s">
        <v>547</v>
      </c>
      <c r="H702" s="94">
        <v>40000</v>
      </c>
      <c r="I702" s="126"/>
    </row>
    <row r="703" spans="1:9" x14ac:dyDescent="0.3">
      <c r="A703" t="str">
        <f t="shared" si="10"/>
        <v>21Essex</v>
      </c>
      <c r="B703">
        <v>21</v>
      </c>
      <c r="C703" t="s">
        <v>164</v>
      </c>
      <c r="D703" t="s">
        <v>1330</v>
      </c>
      <c r="E703" t="s">
        <v>524</v>
      </c>
      <c r="F703" t="s">
        <v>525</v>
      </c>
      <c r="H703" s="94">
        <v>36535</v>
      </c>
      <c r="I703" s="126"/>
    </row>
    <row r="704" spans="1:9" x14ac:dyDescent="0.3">
      <c r="A704" t="str">
        <f t="shared" si="10"/>
        <v>22Essex</v>
      </c>
      <c r="B704">
        <v>22</v>
      </c>
      <c r="C704" t="s">
        <v>164</v>
      </c>
      <c r="D704" t="s">
        <v>1331</v>
      </c>
      <c r="E704" t="s">
        <v>524</v>
      </c>
      <c r="F704" t="s">
        <v>547</v>
      </c>
      <c r="H704" s="94">
        <v>86554</v>
      </c>
      <c r="I704" s="126"/>
    </row>
    <row r="705" spans="1:9" x14ac:dyDescent="0.3">
      <c r="A705" t="str">
        <f t="shared" si="10"/>
        <v>23Essex</v>
      </c>
      <c r="B705">
        <v>23</v>
      </c>
      <c r="C705" t="s">
        <v>164</v>
      </c>
      <c r="D705" t="s">
        <v>1332</v>
      </c>
      <c r="E705" t="s">
        <v>509</v>
      </c>
      <c r="H705" s="94">
        <v>17000</v>
      </c>
      <c r="I705" s="126"/>
    </row>
    <row r="706" spans="1:9" x14ac:dyDescent="0.3">
      <c r="A706" t="str">
        <f t="shared" ref="A706:A769" si="11">B706&amp;C706</f>
        <v>24Essex</v>
      </c>
      <c r="B706">
        <v>24</v>
      </c>
      <c r="C706" t="s">
        <v>164</v>
      </c>
      <c r="D706" t="s">
        <v>1333</v>
      </c>
      <c r="E706" t="s">
        <v>543</v>
      </c>
      <c r="F706" t="s">
        <v>544</v>
      </c>
      <c r="H706" s="94">
        <v>36247</v>
      </c>
      <c r="I706" s="126"/>
    </row>
    <row r="707" spans="1:9" x14ac:dyDescent="0.3">
      <c r="A707" t="str">
        <f t="shared" si="11"/>
        <v>25Essex</v>
      </c>
      <c r="B707">
        <v>25</v>
      </c>
      <c r="C707" t="s">
        <v>164</v>
      </c>
      <c r="D707" t="s">
        <v>1334</v>
      </c>
      <c r="E707" t="s">
        <v>524</v>
      </c>
      <c r="F707" t="s">
        <v>525</v>
      </c>
      <c r="H707" s="94">
        <v>100000</v>
      </c>
      <c r="I707" s="126"/>
    </row>
    <row r="708" spans="1:9" x14ac:dyDescent="0.3">
      <c r="A708" t="str">
        <f t="shared" si="11"/>
        <v>26Essex</v>
      </c>
      <c r="B708">
        <v>26</v>
      </c>
      <c r="C708" t="s">
        <v>164</v>
      </c>
      <c r="D708" t="s">
        <v>1335</v>
      </c>
      <c r="E708" t="s">
        <v>524</v>
      </c>
      <c r="F708" t="s">
        <v>547</v>
      </c>
      <c r="H708" s="94">
        <v>30000</v>
      </c>
      <c r="I708" s="126"/>
    </row>
    <row r="709" spans="1:9" x14ac:dyDescent="0.3">
      <c r="A709" t="str">
        <f t="shared" si="11"/>
        <v>27Essex</v>
      </c>
      <c r="B709">
        <v>27</v>
      </c>
      <c r="C709" t="s">
        <v>164</v>
      </c>
      <c r="D709" t="s">
        <v>1336</v>
      </c>
      <c r="E709" t="s">
        <v>524</v>
      </c>
      <c r="F709" t="s">
        <v>547</v>
      </c>
      <c r="H709" s="94">
        <v>30000</v>
      </c>
      <c r="I709" s="126"/>
    </row>
    <row r="710" spans="1:9" x14ac:dyDescent="0.3">
      <c r="A710" t="str">
        <f t="shared" si="11"/>
        <v>28Essex</v>
      </c>
      <c r="B710">
        <v>28</v>
      </c>
      <c r="C710" t="s">
        <v>164</v>
      </c>
      <c r="D710" t="s">
        <v>1337</v>
      </c>
      <c r="E710" t="s">
        <v>532</v>
      </c>
      <c r="F710" t="s">
        <v>533</v>
      </c>
      <c r="H710" s="94">
        <v>47000</v>
      </c>
      <c r="I710" s="126"/>
    </row>
    <row r="711" spans="1:9" x14ac:dyDescent="0.3">
      <c r="A711" t="str">
        <f t="shared" si="11"/>
        <v>29Essex</v>
      </c>
      <c r="B711">
        <v>29</v>
      </c>
      <c r="C711" t="s">
        <v>164</v>
      </c>
      <c r="D711" t="s">
        <v>1338</v>
      </c>
      <c r="E711" t="s">
        <v>535</v>
      </c>
      <c r="F711" t="s">
        <v>536</v>
      </c>
      <c r="H711" s="94">
        <v>120000</v>
      </c>
      <c r="I711" s="126"/>
    </row>
    <row r="712" spans="1:9" x14ac:dyDescent="0.3">
      <c r="A712" t="str">
        <f t="shared" si="11"/>
        <v>30Essex</v>
      </c>
      <c r="B712">
        <v>30</v>
      </c>
      <c r="C712" t="s">
        <v>164</v>
      </c>
      <c r="D712" t="s">
        <v>1339</v>
      </c>
      <c r="E712" t="s">
        <v>524</v>
      </c>
      <c r="F712" t="s">
        <v>547</v>
      </c>
      <c r="H712" s="94">
        <v>75000</v>
      </c>
      <c r="I712" s="126"/>
    </row>
    <row r="713" spans="1:9" x14ac:dyDescent="0.3">
      <c r="A713" t="str">
        <f t="shared" si="11"/>
        <v>31Essex</v>
      </c>
      <c r="B713">
        <v>31</v>
      </c>
      <c r="C713" t="s">
        <v>164</v>
      </c>
      <c r="D713" t="s">
        <v>1340</v>
      </c>
      <c r="E713" t="s">
        <v>532</v>
      </c>
      <c r="F713" t="s">
        <v>533</v>
      </c>
      <c r="H713" s="94">
        <v>176000</v>
      </c>
      <c r="I713" s="126"/>
    </row>
    <row r="714" spans="1:9" x14ac:dyDescent="0.3">
      <c r="A714" t="str">
        <f t="shared" si="11"/>
        <v>32Essex</v>
      </c>
      <c r="B714">
        <v>32</v>
      </c>
      <c r="C714" t="s">
        <v>164</v>
      </c>
      <c r="D714" t="s">
        <v>1341</v>
      </c>
      <c r="E714" t="s">
        <v>523</v>
      </c>
      <c r="F714" t="s">
        <v>531</v>
      </c>
      <c r="H714" s="94">
        <v>20000</v>
      </c>
      <c r="I714" s="126"/>
    </row>
    <row r="715" spans="1:9" x14ac:dyDescent="0.3">
      <c r="A715" t="str">
        <f t="shared" si="11"/>
        <v>33Essex</v>
      </c>
      <c r="B715">
        <v>33</v>
      </c>
      <c r="C715" t="s">
        <v>164</v>
      </c>
      <c r="D715" t="s">
        <v>1342</v>
      </c>
      <c r="E715" t="s">
        <v>521</v>
      </c>
      <c r="H715" s="94">
        <v>49329</v>
      </c>
      <c r="I715" s="126"/>
    </row>
    <row r="716" spans="1:9" x14ac:dyDescent="0.3">
      <c r="A716" t="str">
        <f t="shared" si="11"/>
        <v>34Essex</v>
      </c>
      <c r="B716">
        <v>34</v>
      </c>
      <c r="C716" t="s">
        <v>164</v>
      </c>
      <c r="D716" t="s">
        <v>1343</v>
      </c>
      <c r="E716" t="s">
        <v>524</v>
      </c>
      <c r="F716" t="s">
        <v>525</v>
      </c>
      <c r="H716" s="94">
        <v>65000</v>
      </c>
      <c r="I716" s="126"/>
    </row>
    <row r="717" spans="1:9" x14ac:dyDescent="0.3">
      <c r="A717" t="str">
        <f t="shared" si="11"/>
        <v>35Essex</v>
      </c>
      <c r="B717">
        <v>35</v>
      </c>
      <c r="C717" t="s">
        <v>164</v>
      </c>
      <c r="D717" t="s">
        <v>1344</v>
      </c>
      <c r="E717" t="s">
        <v>524</v>
      </c>
      <c r="F717" t="s">
        <v>547</v>
      </c>
      <c r="H717" s="94">
        <v>80000</v>
      </c>
      <c r="I717" s="126"/>
    </row>
    <row r="718" spans="1:9" x14ac:dyDescent="0.3">
      <c r="A718" t="str">
        <f t="shared" si="11"/>
        <v>36Essex</v>
      </c>
      <c r="B718">
        <v>36</v>
      </c>
      <c r="C718" t="s">
        <v>164</v>
      </c>
      <c r="D718" t="s">
        <v>1345</v>
      </c>
      <c r="E718" t="s">
        <v>534</v>
      </c>
      <c r="F718" t="s">
        <v>540</v>
      </c>
      <c r="H718" s="94">
        <v>10000</v>
      </c>
      <c r="I718" s="126"/>
    </row>
    <row r="719" spans="1:9" x14ac:dyDescent="0.3">
      <c r="A719" t="str">
        <f t="shared" si="11"/>
        <v>37Essex</v>
      </c>
      <c r="B719">
        <v>37</v>
      </c>
      <c r="C719" t="s">
        <v>164</v>
      </c>
      <c r="D719" t="s">
        <v>1346</v>
      </c>
      <c r="E719" t="s">
        <v>524</v>
      </c>
      <c r="F719" t="s">
        <v>547</v>
      </c>
      <c r="H719" s="94">
        <v>61000</v>
      </c>
      <c r="I719" s="126"/>
    </row>
    <row r="720" spans="1:9" x14ac:dyDescent="0.3">
      <c r="A720" t="str">
        <f t="shared" si="11"/>
        <v>38Essex</v>
      </c>
      <c r="B720">
        <v>38</v>
      </c>
      <c r="C720" t="s">
        <v>164</v>
      </c>
      <c r="D720" t="s">
        <v>1347</v>
      </c>
      <c r="E720" t="s">
        <v>529</v>
      </c>
      <c r="F720" t="s">
        <v>542</v>
      </c>
      <c r="H720" s="94">
        <v>75000</v>
      </c>
      <c r="I720" s="126"/>
    </row>
    <row r="721" spans="1:9" x14ac:dyDescent="0.3">
      <c r="A721" t="str">
        <f t="shared" si="11"/>
        <v>39Essex</v>
      </c>
      <c r="B721">
        <v>39</v>
      </c>
      <c r="C721" t="s">
        <v>164</v>
      </c>
      <c r="D721" t="s">
        <v>1348</v>
      </c>
      <c r="E721" t="s">
        <v>529</v>
      </c>
      <c r="F721" t="s">
        <v>542</v>
      </c>
      <c r="H721" s="94">
        <v>85000</v>
      </c>
      <c r="I721" s="126"/>
    </row>
    <row r="722" spans="1:9" x14ac:dyDescent="0.3">
      <c r="A722" t="str">
        <f t="shared" si="11"/>
        <v>40Essex</v>
      </c>
      <c r="B722">
        <v>40</v>
      </c>
      <c r="C722" t="s">
        <v>164</v>
      </c>
      <c r="D722" t="s">
        <v>1349</v>
      </c>
      <c r="E722" t="s">
        <v>529</v>
      </c>
      <c r="F722" t="s">
        <v>530</v>
      </c>
      <c r="H722" s="94">
        <v>72000</v>
      </c>
      <c r="I722" s="126"/>
    </row>
    <row r="723" spans="1:9" x14ac:dyDescent="0.3">
      <c r="A723" t="str">
        <f t="shared" si="11"/>
        <v>41Essex</v>
      </c>
      <c r="B723">
        <v>41</v>
      </c>
      <c r="C723" t="s">
        <v>164</v>
      </c>
      <c r="D723" t="s">
        <v>1350</v>
      </c>
      <c r="E723" t="s">
        <v>529</v>
      </c>
      <c r="F723" t="s">
        <v>530</v>
      </c>
      <c r="H723" s="94">
        <v>167000</v>
      </c>
      <c r="I723" s="126"/>
    </row>
    <row r="724" spans="1:9" x14ac:dyDescent="0.3">
      <c r="A724" t="str">
        <f t="shared" si="11"/>
        <v>42Essex</v>
      </c>
      <c r="B724">
        <v>42</v>
      </c>
      <c r="C724" t="s">
        <v>164</v>
      </c>
      <c r="D724" t="s">
        <v>1351</v>
      </c>
      <c r="E724" t="s">
        <v>532</v>
      </c>
      <c r="F724" t="s">
        <v>533</v>
      </c>
      <c r="H724" s="94">
        <v>242000</v>
      </c>
      <c r="I724" s="126"/>
    </row>
    <row r="725" spans="1:9" x14ac:dyDescent="0.3">
      <c r="A725" t="str">
        <f t="shared" si="11"/>
        <v>43Essex</v>
      </c>
      <c r="B725">
        <v>43</v>
      </c>
      <c r="C725" t="s">
        <v>164</v>
      </c>
      <c r="D725" t="s">
        <v>1352</v>
      </c>
      <c r="E725" t="s">
        <v>529</v>
      </c>
      <c r="F725" t="s">
        <v>542</v>
      </c>
      <c r="H725" s="94">
        <v>130000</v>
      </c>
      <c r="I725" s="126"/>
    </row>
    <row r="726" spans="1:9" x14ac:dyDescent="0.3">
      <c r="A726" t="str">
        <f t="shared" si="11"/>
        <v>44Essex</v>
      </c>
      <c r="B726">
        <v>44</v>
      </c>
      <c r="C726" t="s">
        <v>164</v>
      </c>
      <c r="D726" t="s">
        <v>1353</v>
      </c>
      <c r="E726" t="s">
        <v>543</v>
      </c>
      <c r="F726" t="s">
        <v>544</v>
      </c>
      <c r="H726" s="94">
        <v>108000</v>
      </c>
      <c r="I726" s="126"/>
    </row>
    <row r="727" spans="1:9" x14ac:dyDescent="0.3">
      <c r="A727" t="str">
        <f t="shared" si="11"/>
        <v>45Essex</v>
      </c>
      <c r="B727">
        <v>45</v>
      </c>
      <c r="C727" t="s">
        <v>164</v>
      </c>
      <c r="D727" t="s">
        <v>1354</v>
      </c>
      <c r="E727" t="s">
        <v>529</v>
      </c>
      <c r="F727" t="s">
        <v>542</v>
      </c>
      <c r="H727" s="94">
        <v>259000</v>
      </c>
      <c r="I727" s="126"/>
    </row>
    <row r="728" spans="1:9" x14ac:dyDescent="0.3">
      <c r="A728" t="str">
        <f t="shared" si="11"/>
        <v>46Essex</v>
      </c>
      <c r="B728">
        <v>46</v>
      </c>
      <c r="C728" t="s">
        <v>164</v>
      </c>
      <c r="D728" t="s">
        <v>1355</v>
      </c>
      <c r="E728" t="s">
        <v>527</v>
      </c>
      <c r="F728" t="s">
        <v>539</v>
      </c>
      <c r="H728" s="94">
        <v>4402583</v>
      </c>
      <c r="I728" s="126"/>
    </row>
    <row r="729" spans="1:9" x14ac:dyDescent="0.3">
      <c r="A729" t="str">
        <f t="shared" si="11"/>
        <v>47Essex</v>
      </c>
      <c r="B729">
        <v>47</v>
      </c>
      <c r="C729" t="s">
        <v>164</v>
      </c>
      <c r="D729" t="s">
        <v>1356</v>
      </c>
      <c r="E729" t="s">
        <v>524</v>
      </c>
      <c r="F729" t="s">
        <v>525</v>
      </c>
      <c r="H729" s="94">
        <v>50000</v>
      </c>
      <c r="I729" s="126"/>
    </row>
    <row r="730" spans="1:9" x14ac:dyDescent="0.3">
      <c r="A730" t="str">
        <f t="shared" si="11"/>
        <v>48Essex</v>
      </c>
      <c r="B730">
        <v>48</v>
      </c>
      <c r="C730" t="s">
        <v>164</v>
      </c>
      <c r="D730" t="s">
        <v>1357</v>
      </c>
      <c r="E730" t="s">
        <v>524</v>
      </c>
      <c r="F730" t="s">
        <v>547</v>
      </c>
      <c r="H730" s="94">
        <v>64000</v>
      </c>
      <c r="I730" s="126"/>
    </row>
    <row r="731" spans="1:9" x14ac:dyDescent="0.3">
      <c r="A731" t="str">
        <f t="shared" si="11"/>
        <v>49Essex</v>
      </c>
      <c r="B731">
        <v>49</v>
      </c>
      <c r="C731" t="s">
        <v>164</v>
      </c>
      <c r="D731" t="s">
        <v>1358</v>
      </c>
      <c r="E731" t="s">
        <v>532</v>
      </c>
      <c r="F731" t="s">
        <v>533</v>
      </c>
      <c r="H731" s="94">
        <v>33000</v>
      </c>
      <c r="I731" s="126"/>
    </row>
    <row r="732" spans="1:9" x14ac:dyDescent="0.3">
      <c r="A732" t="str">
        <f t="shared" si="11"/>
        <v>50Essex</v>
      </c>
      <c r="B732">
        <v>50</v>
      </c>
      <c r="C732" t="s">
        <v>164</v>
      </c>
      <c r="D732" t="s">
        <v>1359</v>
      </c>
      <c r="E732" t="s">
        <v>523</v>
      </c>
      <c r="F732" t="s">
        <v>531</v>
      </c>
      <c r="H732" s="94">
        <v>75000</v>
      </c>
      <c r="I732" s="126"/>
    </row>
    <row r="733" spans="1:9" x14ac:dyDescent="0.3">
      <c r="A733" t="str">
        <f t="shared" si="11"/>
        <v>51Essex</v>
      </c>
      <c r="B733">
        <v>51</v>
      </c>
      <c r="C733" t="s">
        <v>164</v>
      </c>
      <c r="D733" t="s">
        <v>1360</v>
      </c>
      <c r="E733" t="s">
        <v>529</v>
      </c>
      <c r="F733" t="s">
        <v>530</v>
      </c>
      <c r="H733" s="94">
        <v>123000</v>
      </c>
      <c r="I733" s="126"/>
    </row>
    <row r="734" spans="1:9" x14ac:dyDescent="0.3">
      <c r="A734" t="str">
        <f t="shared" si="11"/>
        <v>52Essex</v>
      </c>
      <c r="B734">
        <v>52</v>
      </c>
      <c r="C734" t="s">
        <v>164</v>
      </c>
      <c r="D734" t="s">
        <v>1361</v>
      </c>
      <c r="E734" t="s">
        <v>534</v>
      </c>
      <c r="F734" t="s">
        <v>538</v>
      </c>
      <c r="H734" s="94">
        <v>20000</v>
      </c>
      <c r="I734" s="126"/>
    </row>
    <row r="735" spans="1:9" x14ac:dyDescent="0.3">
      <c r="A735" t="str">
        <f t="shared" si="11"/>
        <v>53Essex</v>
      </c>
      <c r="B735">
        <v>53</v>
      </c>
      <c r="C735" t="s">
        <v>164</v>
      </c>
      <c r="D735" t="s">
        <v>1362</v>
      </c>
      <c r="E735" t="s">
        <v>532</v>
      </c>
      <c r="F735" t="s">
        <v>533</v>
      </c>
      <c r="H735" s="94">
        <v>50000</v>
      </c>
      <c r="I735" s="126"/>
    </row>
    <row r="736" spans="1:9" x14ac:dyDescent="0.3">
      <c r="A736" t="str">
        <f t="shared" si="11"/>
        <v>54Essex</v>
      </c>
      <c r="B736">
        <v>54</v>
      </c>
      <c r="C736" t="s">
        <v>164</v>
      </c>
      <c r="D736" t="s">
        <v>1363</v>
      </c>
      <c r="E736" t="s">
        <v>524</v>
      </c>
      <c r="F736" t="s">
        <v>547</v>
      </c>
      <c r="H736" s="94">
        <v>30000</v>
      </c>
      <c r="I736" s="126"/>
    </row>
    <row r="737" spans="1:9" x14ac:dyDescent="0.3">
      <c r="A737" t="str">
        <f t="shared" si="11"/>
        <v>55Essex</v>
      </c>
      <c r="B737">
        <v>55</v>
      </c>
      <c r="C737" t="s">
        <v>164</v>
      </c>
      <c r="D737" t="s">
        <v>1364</v>
      </c>
      <c r="E737" t="s">
        <v>524</v>
      </c>
      <c r="F737" t="s">
        <v>547</v>
      </c>
      <c r="H737" s="94">
        <v>100000</v>
      </c>
      <c r="I737" s="126"/>
    </row>
    <row r="738" spans="1:9" x14ac:dyDescent="0.3">
      <c r="A738" t="str">
        <f t="shared" si="11"/>
        <v>56Essex</v>
      </c>
      <c r="B738">
        <v>56</v>
      </c>
      <c r="C738" t="s">
        <v>164</v>
      </c>
      <c r="D738" t="s">
        <v>1365</v>
      </c>
      <c r="E738" t="s">
        <v>524</v>
      </c>
      <c r="F738" t="s">
        <v>547</v>
      </c>
      <c r="H738" s="94">
        <v>139710</v>
      </c>
      <c r="I738" s="126"/>
    </row>
    <row r="739" spans="1:9" x14ac:dyDescent="0.3">
      <c r="A739" t="str">
        <f t="shared" si="11"/>
        <v>57Essex</v>
      </c>
      <c r="B739">
        <v>57</v>
      </c>
      <c r="C739" t="s">
        <v>164</v>
      </c>
      <c r="D739" t="s">
        <v>1366</v>
      </c>
      <c r="E739" t="s">
        <v>524</v>
      </c>
      <c r="F739" t="s">
        <v>547</v>
      </c>
      <c r="H739" s="94">
        <v>198474</v>
      </c>
      <c r="I739" s="126"/>
    </row>
    <row r="740" spans="1:9" x14ac:dyDescent="0.3">
      <c r="A740" t="str">
        <f t="shared" si="11"/>
        <v>58Essex</v>
      </c>
      <c r="B740">
        <v>58</v>
      </c>
      <c r="C740" t="s">
        <v>164</v>
      </c>
      <c r="D740" t="s">
        <v>1367</v>
      </c>
      <c r="E740" t="s">
        <v>524</v>
      </c>
      <c r="F740" t="s">
        <v>547</v>
      </c>
      <c r="H740" s="94">
        <v>23630</v>
      </c>
      <c r="I740" s="126"/>
    </row>
    <row r="741" spans="1:9" x14ac:dyDescent="0.3">
      <c r="A741" t="str">
        <f t="shared" si="11"/>
        <v>59Essex</v>
      </c>
      <c r="B741">
        <v>59</v>
      </c>
      <c r="C741" t="s">
        <v>164</v>
      </c>
      <c r="D741" t="s">
        <v>1368</v>
      </c>
      <c r="E741" t="s">
        <v>509</v>
      </c>
      <c r="H741" s="94">
        <v>52130</v>
      </c>
      <c r="I741" s="126"/>
    </row>
    <row r="742" spans="1:9" x14ac:dyDescent="0.3">
      <c r="A742" t="str">
        <f t="shared" si="11"/>
        <v>60Essex</v>
      </c>
      <c r="B742">
        <v>60</v>
      </c>
      <c r="C742" t="s">
        <v>164</v>
      </c>
      <c r="D742" t="s">
        <v>1369</v>
      </c>
      <c r="E742" t="s">
        <v>532</v>
      </c>
      <c r="F742" t="s">
        <v>537</v>
      </c>
      <c r="H742" s="94">
        <v>214090</v>
      </c>
      <c r="I742" s="126"/>
    </row>
    <row r="743" spans="1:9" x14ac:dyDescent="0.3">
      <c r="A743" t="str">
        <f t="shared" si="11"/>
        <v>61Essex</v>
      </c>
      <c r="B743">
        <v>61</v>
      </c>
      <c r="C743" t="s">
        <v>164</v>
      </c>
      <c r="D743" t="s">
        <v>1370</v>
      </c>
      <c r="E743" t="s">
        <v>524</v>
      </c>
      <c r="F743" t="s">
        <v>547</v>
      </c>
      <c r="H743" s="94">
        <v>152900</v>
      </c>
      <c r="I743" s="126"/>
    </row>
    <row r="744" spans="1:9" x14ac:dyDescent="0.3">
      <c r="A744" t="str">
        <f t="shared" si="11"/>
        <v>62Essex</v>
      </c>
      <c r="B744">
        <v>62</v>
      </c>
      <c r="C744" t="s">
        <v>164</v>
      </c>
      <c r="D744" t="s">
        <v>1371</v>
      </c>
      <c r="E744" t="s">
        <v>524</v>
      </c>
      <c r="F744" t="s">
        <v>547</v>
      </c>
      <c r="H744" s="94">
        <v>97000</v>
      </c>
      <c r="I744" s="126"/>
    </row>
    <row r="745" spans="1:9" x14ac:dyDescent="0.3">
      <c r="A745" t="str">
        <f t="shared" si="11"/>
        <v>63Essex</v>
      </c>
      <c r="B745">
        <v>63</v>
      </c>
      <c r="C745" t="s">
        <v>164</v>
      </c>
      <c r="D745" t="s">
        <v>1372</v>
      </c>
      <c r="E745" t="s">
        <v>523</v>
      </c>
      <c r="F745" t="s">
        <v>531</v>
      </c>
      <c r="H745" s="94">
        <v>35000</v>
      </c>
      <c r="I745" s="126"/>
    </row>
    <row r="746" spans="1:9" x14ac:dyDescent="0.3">
      <c r="A746" t="str">
        <f t="shared" si="11"/>
        <v>64Essex</v>
      </c>
      <c r="B746">
        <v>64</v>
      </c>
      <c r="C746" t="s">
        <v>164</v>
      </c>
      <c r="D746" t="s">
        <v>1373</v>
      </c>
      <c r="E746" t="s">
        <v>524</v>
      </c>
      <c r="F746" t="s">
        <v>547</v>
      </c>
      <c r="H746" s="94">
        <v>105000</v>
      </c>
      <c r="I746" s="126"/>
    </row>
    <row r="747" spans="1:9" x14ac:dyDescent="0.3">
      <c r="A747" t="str">
        <f t="shared" si="11"/>
        <v>65Essex</v>
      </c>
      <c r="B747">
        <v>65</v>
      </c>
      <c r="C747" t="s">
        <v>164</v>
      </c>
      <c r="D747" t="s">
        <v>1374</v>
      </c>
      <c r="E747" t="s">
        <v>524</v>
      </c>
      <c r="F747" t="s">
        <v>525</v>
      </c>
      <c r="H747" s="94">
        <v>40000</v>
      </c>
      <c r="I747" s="126"/>
    </row>
    <row r="748" spans="1:9" x14ac:dyDescent="0.3">
      <c r="A748" t="str">
        <f t="shared" si="11"/>
        <v>66Essex</v>
      </c>
      <c r="B748">
        <v>66</v>
      </c>
      <c r="C748" t="s">
        <v>164</v>
      </c>
      <c r="D748" t="s">
        <v>1375</v>
      </c>
      <c r="E748" t="s">
        <v>523</v>
      </c>
      <c r="F748" t="s">
        <v>531</v>
      </c>
      <c r="H748" s="94">
        <v>121000</v>
      </c>
      <c r="I748" s="126"/>
    </row>
    <row r="749" spans="1:9" x14ac:dyDescent="0.3">
      <c r="A749" t="str">
        <f t="shared" si="11"/>
        <v>67Essex</v>
      </c>
      <c r="B749">
        <v>67</v>
      </c>
      <c r="C749" t="s">
        <v>164</v>
      </c>
      <c r="D749" t="s">
        <v>1376</v>
      </c>
      <c r="E749" t="s">
        <v>529</v>
      </c>
      <c r="F749" t="s">
        <v>542</v>
      </c>
      <c r="H749" s="94">
        <v>70000</v>
      </c>
      <c r="I749" s="126"/>
    </row>
    <row r="750" spans="1:9" x14ac:dyDescent="0.3">
      <c r="A750" t="str">
        <f t="shared" si="11"/>
        <v>68Essex</v>
      </c>
      <c r="B750">
        <v>68</v>
      </c>
      <c r="C750" t="s">
        <v>164</v>
      </c>
      <c r="D750" t="s">
        <v>1377</v>
      </c>
      <c r="E750" t="s">
        <v>524</v>
      </c>
      <c r="F750" t="s">
        <v>547</v>
      </c>
      <c r="H750" s="94">
        <v>73000</v>
      </c>
      <c r="I750" s="126"/>
    </row>
    <row r="751" spans="1:9" x14ac:dyDescent="0.3">
      <c r="A751" t="str">
        <f t="shared" si="11"/>
        <v>69Essex</v>
      </c>
      <c r="B751">
        <v>69</v>
      </c>
      <c r="C751" t="s">
        <v>164</v>
      </c>
      <c r="D751" t="s">
        <v>1378</v>
      </c>
      <c r="E751" t="s">
        <v>524</v>
      </c>
      <c r="F751" t="s">
        <v>547</v>
      </c>
      <c r="H751" s="94">
        <v>80000</v>
      </c>
      <c r="I751" s="126"/>
    </row>
    <row r="752" spans="1:9" x14ac:dyDescent="0.3">
      <c r="A752" t="str">
        <f t="shared" si="11"/>
        <v>70Essex</v>
      </c>
      <c r="B752">
        <v>70</v>
      </c>
      <c r="C752" t="s">
        <v>164</v>
      </c>
      <c r="D752" t="s">
        <v>1379</v>
      </c>
      <c r="E752" t="s">
        <v>524</v>
      </c>
      <c r="F752" t="s">
        <v>547</v>
      </c>
      <c r="H752" s="94">
        <v>140000</v>
      </c>
      <c r="I752" s="126"/>
    </row>
    <row r="753" spans="1:9" x14ac:dyDescent="0.3">
      <c r="A753" t="str">
        <f t="shared" si="11"/>
        <v>71Essex</v>
      </c>
      <c r="B753">
        <v>71</v>
      </c>
      <c r="C753" t="s">
        <v>164</v>
      </c>
      <c r="D753" t="s">
        <v>1380</v>
      </c>
      <c r="E753" t="s">
        <v>509</v>
      </c>
      <c r="H753" s="94">
        <v>60000</v>
      </c>
      <c r="I753" s="126"/>
    </row>
    <row r="754" spans="1:9" x14ac:dyDescent="0.3">
      <c r="A754" t="str">
        <f t="shared" si="11"/>
        <v>72Essex</v>
      </c>
      <c r="B754">
        <v>72</v>
      </c>
      <c r="C754" t="s">
        <v>164</v>
      </c>
      <c r="D754" t="s">
        <v>1381</v>
      </c>
      <c r="E754" t="s">
        <v>524</v>
      </c>
      <c r="F754" t="s">
        <v>525</v>
      </c>
      <c r="H754" s="94">
        <v>195000</v>
      </c>
      <c r="I754" s="126"/>
    </row>
    <row r="755" spans="1:9" x14ac:dyDescent="0.3">
      <c r="A755" t="str">
        <f t="shared" si="11"/>
        <v>73Essex</v>
      </c>
      <c r="B755">
        <v>73</v>
      </c>
      <c r="C755" t="s">
        <v>164</v>
      </c>
      <c r="D755" t="s">
        <v>1382</v>
      </c>
      <c r="E755" t="s">
        <v>524</v>
      </c>
      <c r="F755" t="s">
        <v>547</v>
      </c>
      <c r="H755" s="94">
        <v>30000</v>
      </c>
      <c r="I755" s="126"/>
    </row>
    <row r="756" spans="1:9" x14ac:dyDescent="0.3">
      <c r="A756" t="str">
        <f t="shared" si="11"/>
        <v>74Essex</v>
      </c>
      <c r="B756">
        <v>74</v>
      </c>
      <c r="C756" t="s">
        <v>164</v>
      </c>
      <c r="D756" t="s">
        <v>1383</v>
      </c>
      <c r="E756" t="s">
        <v>524</v>
      </c>
      <c r="F756" t="s">
        <v>547</v>
      </c>
      <c r="H756" s="94">
        <v>60000</v>
      </c>
      <c r="I756" s="126"/>
    </row>
    <row r="757" spans="1:9" x14ac:dyDescent="0.3">
      <c r="A757" t="str">
        <f t="shared" si="11"/>
        <v>1Gateshead</v>
      </c>
      <c r="B757">
        <v>1</v>
      </c>
      <c r="C757" t="s">
        <v>166</v>
      </c>
      <c r="D757" t="s">
        <v>1384</v>
      </c>
      <c r="E757" t="s">
        <v>521</v>
      </c>
      <c r="H757" s="94">
        <v>19363</v>
      </c>
      <c r="I757" s="126"/>
    </row>
    <row r="758" spans="1:9" x14ac:dyDescent="0.3">
      <c r="A758" t="str">
        <f t="shared" si="11"/>
        <v>2Gateshead</v>
      </c>
      <c r="B758">
        <v>2</v>
      </c>
      <c r="C758" t="s">
        <v>166</v>
      </c>
      <c r="D758" t="s">
        <v>1385</v>
      </c>
      <c r="E758" t="s">
        <v>529</v>
      </c>
      <c r="F758" t="s">
        <v>530</v>
      </c>
      <c r="H758" s="94">
        <v>234181</v>
      </c>
      <c r="I758" s="126"/>
    </row>
    <row r="759" spans="1:9" x14ac:dyDescent="0.3">
      <c r="A759" t="str">
        <f t="shared" si="11"/>
        <v>3Gateshead</v>
      </c>
      <c r="B759">
        <v>3</v>
      </c>
      <c r="C759" t="s">
        <v>166</v>
      </c>
      <c r="D759" t="s">
        <v>1386</v>
      </c>
      <c r="E759" t="s">
        <v>532</v>
      </c>
      <c r="F759" t="s">
        <v>537</v>
      </c>
      <c r="H759" s="94">
        <v>407493.18</v>
      </c>
      <c r="I759" s="126"/>
    </row>
    <row r="760" spans="1:9" x14ac:dyDescent="0.3">
      <c r="A760" t="str">
        <f t="shared" si="11"/>
        <v>4Gateshead</v>
      </c>
      <c r="B760">
        <v>4</v>
      </c>
      <c r="C760" t="s">
        <v>166</v>
      </c>
      <c r="D760" t="s">
        <v>1387</v>
      </c>
      <c r="E760" t="s">
        <v>523</v>
      </c>
      <c r="F760" t="s">
        <v>531</v>
      </c>
      <c r="H760" s="94">
        <v>336413</v>
      </c>
      <c r="I760" s="126"/>
    </row>
    <row r="761" spans="1:9" x14ac:dyDescent="0.3">
      <c r="A761" t="str">
        <f t="shared" si="11"/>
        <v>5Gateshead</v>
      </c>
      <c r="B761">
        <v>5</v>
      </c>
      <c r="C761" t="s">
        <v>166</v>
      </c>
      <c r="D761" t="s">
        <v>1388</v>
      </c>
      <c r="E761" t="s">
        <v>527</v>
      </c>
      <c r="F761" t="s">
        <v>552</v>
      </c>
      <c r="H761" s="94">
        <v>462637</v>
      </c>
      <c r="I761" s="126"/>
    </row>
    <row r="762" spans="1:9" x14ac:dyDescent="0.3">
      <c r="A762" t="str">
        <f t="shared" si="11"/>
        <v>6Gateshead</v>
      </c>
      <c r="B762">
        <v>6</v>
      </c>
      <c r="C762" t="s">
        <v>166</v>
      </c>
      <c r="D762" t="s">
        <v>1389</v>
      </c>
      <c r="E762" t="s">
        <v>543</v>
      </c>
      <c r="F762" t="s">
        <v>544</v>
      </c>
      <c r="H762" s="94">
        <v>53464</v>
      </c>
      <c r="I762" s="126"/>
    </row>
    <row r="763" spans="1:9" x14ac:dyDescent="0.3">
      <c r="A763" t="str">
        <f t="shared" si="11"/>
        <v>7Gateshead</v>
      </c>
      <c r="B763">
        <v>7</v>
      </c>
      <c r="C763" t="s">
        <v>166</v>
      </c>
      <c r="D763" t="s">
        <v>1390</v>
      </c>
      <c r="E763" t="s">
        <v>534</v>
      </c>
      <c r="F763" t="s">
        <v>538</v>
      </c>
      <c r="H763" s="94">
        <v>25000</v>
      </c>
      <c r="I763" s="126"/>
    </row>
    <row r="764" spans="1:9" x14ac:dyDescent="0.3">
      <c r="A764" t="str">
        <f t="shared" si="11"/>
        <v>8Gateshead</v>
      </c>
      <c r="B764">
        <v>8</v>
      </c>
      <c r="C764" t="s">
        <v>166</v>
      </c>
      <c r="D764" t="s">
        <v>1391</v>
      </c>
      <c r="E764" t="s">
        <v>535</v>
      </c>
      <c r="F764" t="s">
        <v>536</v>
      </c>
      <c r="H764" s="94">
        <v>208223</v>
      </c>
      <c r="I764" s="126"/>
    </row>
    <row r="765" spans="1:9" x14ac:dyDescent="0.3">
      <c r="A765" t="str">
        <f t="shared" si="11"/>
        <v>9Gateshead</v>
      </c>
      <c r="B765">
        <v>9</v>
      </c>
      <c r="C765" t="s">
        <v>166</v>
      </c>
      <c r="D765" t="s">
        <v>1392</v>
      </c>
      <c r="E765" t="s">
        <v>522</v>
      </c>
      <c r="H765" s="94">
        <v>20000</v>
      </c>
      <c r="I765" s="126"/>
    </row>
    <row r="766" spans="1:9" x14ac:dyDescent="0.3">
      <c r="A766" t="str">
        <f t="shared" si="11"/>
        <v>10Gateshead</v>
      </c>
      <c r="B766">
        <v>10</v>
      </c>
      <c r="C766" t="s">
        <v>166</v>
      </c>
      <c r="D766" t="s">
        <v>1393</v>
      </c>
      <c r="E766" t="s">
        <v>543</v>
      </c>
      <c r="F766" t="s">
        <v>544</v>
      </c>
      <c r="H766" s="94">
        <v>169584</v>
      </c>
      <c r="I766" s="126"/>
    </row>
    <row r="767" spans="1:9" x14ac:dyDescent="0.3">
      <c r="A767" t="str">
        <f t="shared" si="11"/>
        <v>1Gloucestershire</v>
      </c>
      <c r="B767">
        <v>1</v>
      </c>
      <c r="C767" t="s">
        <v>168</v>
      </c>
      <c r="D767" t="s">
        <v>1394</v>
      </c>
      <c r="E767" t="s">
        <v>523</v>
      </c>
      <c r="F767" t="s">
        <v>531</v>
      </c>
      <c r="H767" s="94">
        <v>155994</v>
      </c>
      <c r="I767" s="126"/>
    </row>
    <row r="768" spans="1:9" x14ac:dyDescent="0.3">
      <c r="A768" t="str">
        <f t="shared" si="11"/>
        <v>2Gloucestershire</v>
      </c>
      <c r="B768">
        <v>2</v>
      </c>
      <c r="C768" t="s">
        <v>168</v>
      </c>
      <c r="D768" t="s">
        <v>1395</v>
      </c>
      <c r="E768" t="s">
        <v>535</v>
      </c>
      <c r="F768" t="s">
        <v>536</v>
      </c>
      <c r="H768" s="94">
        <v>255980</v>
      </c>
      <c r="I768" s="126"/>
    </row>
    <row r="769" spans="1:9" x14ac:dyDescent="0.3">
      <c r="A769" t="str">
        <f t="shared" si="11"/>
        <v>3Gloucestershire</v>
      </c>
      <c r="B769">
        <v>3</v>
      </c>
      <c r="C769" t="s">
        <v>168</v>
      </c>
      <c r="D769" t="s">
        <v>1396</v>
      </c>
      <c r="E769" t="s">
        <v>509</v>
      </c>
      <c r="H769" s="94">
        <v>575000</v>
      </c>
      <c r="I769" s="126"/>
    </row>
    <row r="770" spans="1:9" x14ac:dyDescent="0.3">
      <c r="A770" t="str">
        <f t="shared" ref="A770:A833" si="12">B770&amp;C770</f>
        <v>4Gloucestershire</v>
      </c>
      <c r="B770">
        <v>4</v>
      </c>
      <c r="C770" t="s">
        <v>168</v>
      </c>
      <c r="D770" t="s">
        <v>1397</v>
      </c>
      <c r="E770" t="s">
        <v>509</v>
      </c>
      <c r="H770" s="94">
        <v>2317963</v>
      </c>
      <c r="I770" s="126"/>
    </row>
    <row r="771" spans="1:9" x14ac:dyDescent="0.3">
      <c r="A771" t="str">
        <f t="shared" si="12"/>
        <v>5Gloucestershire</v>
      </c>
      <c r="B771">
        <v>5</v>
      </c>
      <c r="C771" t="s">
        <v>168</v>
      </c>
      <c r="D771" t="s">
        <v>1398</v>
      </c>
      <c r="E771" t="s">
        <v>509</v>
      </c>
      <c r="H771" s="94">
        <v>61142</v>
      </c>
      <c r="I771" s="126"/>
    </row>
    <row r="772" spans="1:9" x14ac:dyDescent="0.3">
      <c r="A772" t="str">
        <f t="shared" si="12"/>
        <v>6Gloucestershire</v>
      </c>
      <c r="B772">
        <v>6</v>
      </c>
      <c r="C772" t="s">
        <v>168</v>
      </c>
      <c r="D772" t="s">
        <v>1399</v>
      </c>
      <c r="E772" t="s">
        <v>534</v>
      </c>
      <c r="F772" t="s">
        <v>538</v>
      </c>
      <c r="H772" s="94">
        <v>125000</v>
      </c>
      <c r="I772" s="126"/>
    </row>
    <row r="773" spans="1:9" x14ac:dyDescent="0.3">
      <c r="A773" t="str">
        <f t="shared" si="12"/>
        <v>7Gloucestershire</v>
      </c>
      <c r="B773">
        <v>7</v>
      </c>
      <c r="C773" t="s">
        <v>168</v>
      </c>
      <c r="D773" t="s">
        <v>1400</v>
      </c>
      <c r="E773" t="s">
        <v>534</v>
      </c>
      <c r="F773" t="s">
        <v>538</v>
      </c>
      <c r="H773" s="94">
        <v>35227</v>
      </c>
      <c r="I773" s="126"/>
    </row>
    <row r="774" spans="1:9" x14ac:dyDescent="0.3">
      <c r="A774" t="str">
        <f t="shared" si="12"/>
        <v>8Gloucestershire</v>
      </c>
      <c r="B774">
        <v>8</v>
      </c>
      <c r="C774" t="s">
        <v>168</v>
      </c>
      <c r="D774" t="s">
        <v>1401</v>
      </c>
      <c r="E774" t="s">
        <v>522</v>
      </c>
      <c r="H774" s="94">
        <v>90000</v>
      </c>
      <c r="I774" s="126"/>
    </row>
    <row r="775" spans="1:9" x14ac:dyDescent="0.3">
      <c r="A775" t="str">
        <f t="shared" si="12"/>
        <v>9Gloucestershire</v>
      </c>
      <c r="B775">
        <v>9</v>
      </c>
      <c r="C775" t="s">
        <v>168</v>
      </c>
      <c r="D775" t="s">
        <v>1402</v>
      </c>
      <c r="E775" t="s">
        <v>529</v>
      </c>
      <c r="F775" t="s">
        <v>542</v>
      </c>
      <c r="H775" s="94">
        <v>352800</v>
      </c>
      <c r="I775" s="126"/>
    </row>
    <row r="776" spans="1:9" x14ac:dyDescent="0.3">
      <c r="A776" t="str">
        <f t="shared" si="12"/>
        <v>10Gloucestershire</v>
      </c>
      <c r="B776">
        <v>10</v>
      </c>
      <c r="C776" t="s">
        <v>168</v>
      </c>
      <c r="D776" t="s">
        <v>1403</v>
      </c>
      <c r="E776" t="s">
        <v>529</v>
      </c>
      <c r="F776" t="s">
        <v>542</v>
      </c>
      <c r="H776" s="94">
        <v>44100</v>
      </c>
      <c r="I776" s="126"/>
    </row>
    <row r="777" spans="1:9" x14ac:dyDescent="0.3">
      <c r="A777" t="str">
        <f t="shared" si="12"/>
        <v>11Gloucestershire</v>
      </c>
      <c r="B777">
        <v>11</v>
      </c>
      <c r="C777" t="s">
        <v>168</v>
      </c>
      <c r="D777" t="s">
        <v>1404</v>
      </c>
      <c r="E777" t="s">
        <v>509</v>
      </c>
      <c r="H777" s="94">
        <v>58827</v>
      </c>
      <c r="I777" s="126"/>
    </row>
    <row r="778" spans="1:9" x14ac:dyDescent="0.3">
      <c r="A778" t="str">
        <f t="shared" si="12"/>
        <v>12Gloucestershire</v>
      </c>
      <c r="B778">
        <v>12</v>
      </c>
      <c r="C778" t="s">
        <v>168</v>
      </c>
      <c r="D778" t="s">
        <v>1405</v>
      </c>
      <c r="E778" t="s">
        <v>509</v>
      </c>
      <c r="H778" s="94">
        <v>22000</v>
      </c>
      <c r="I778" s="126"/>
    </row>
    <row r="779" spans="1:9" x14ac:dyDescent="0.3">
      <c r="A779" t="str">
        <f t="shared" si="12"/>
        <v>13Gloucestershire</v>
      </c>
      <c r="B779">
        <v>13</v>
      </c>
      <c r="C779" t="s">
        <v>168</v>
      </c>
      <c r="D779" t="s">
        <v>1406</v>
      </c>
      <c r="E779" t="s">
        <v>529</v>
      </c>
      <c r="F779" t="s">
        <v>542</v>
      </c>
      <c r="H779" s="94">
        <v>450000</v>
      </c>
      <c r="I779" s="126"/>
    </row>
    <row r="780" spans="1:9" x14ac:dyDescent="0.3">
      <c r="A780" t="str">
        <f t="shared" si="12"/>
        <v>14Gloucestershire</v>
      </c>
      <c r="B780">
        <v>14</v>
      </c>
      <c r="C780" t="s">
        <v>168</v>
      </c>
      <c r="D780" t="s">
        <v>1407</v>
      </c>
      <c r="E780" t="s">
        <v>509</v>
      </c>
      <c r="H780" s="94">
        <v>10000</v>
      </c>
      <c r="I780" s="126"/>
    </row>
    <row r="781" spans="1:9" x14ac:dyDescent="0.3">
      <c r="A781" t="str">
        <f t="shared" si="12"/>
        <v>15Gloucestershire</v>
      </c>
      <c r="B781">
        <v>15</v>
      </c>
      <c r="C781" t="s">
        <v>168</v>
      </c>
      <c r="D781" t="s">
        <v>1408</v>
      </c>
      <c r="E781" t="s">
        <v>521</v>
      </c>
      <c r="H781" s="94">
        <v>19045</v>
      </c>
      <c r="I781" s="126"/>
    </row>
    <row r="782" spans="1:9" x14ac:dyDescent="0.3">
      <c r="A782" t="str">
        <f t="shared" si="12"/>
        <v>16Gloucestershire</v>
      </c>
      <c r="B782">
        <v>16</v>
      </c>
      <c r="C782" t="s">
        <v>168</v>
      </c>
      <c r="D782" t="s">
        <v>1408</v>
      </c>
      <c r="E782" t="s">
        <v>522</v>
      </c>
      <c r="H782" s="94">
        <v>45941</v>
      </c>
      <c r="I782" s="126"/>
    </row>
    <row r="783" spans="1:9" x14ac:dyDescent="0.3">
      <c r="A783" t="str">
        <f t="shared" si="12"/>
        <v>17Gloucestershire</v>
      </c>
      <c r="B783">
        <v>17</v>
      </c>
      <c r="C783" t="s">
        <v>168</v>
      </c>
      <c r="D783" t="s">
        <v>1409</v>
      </c>
      <c r="E783" t="s">
        <v>529</v>
      </c>
      <c r="F783" t="s">
        <v>542</v>
      </c>
      <c r="H783" s="94">
        <v>236250</v>
      </c>
      <c r="I783" s="126"/>
    </row>
    <row r="784" spans="1:9" x14ac:dyDescent="0.3">
      <c r="A784" t="str">
        <f t="shared" si="12"/>
        <v>18Gloucestershire</v>
      </c>
      <c r="B784">
        <v>18</v>
      </c>
      <c r="C784" t="s">
        <v>168</v>
      </c>
      <c r="D784" t="s">
        <v>1410</v>
      </c>
      <c r="E784" t="s">
        <v>529</v>
      </c>
      <c r="F784" t="s">
        <v>542</v>
      </c>
      <c r="H784" s="94">
        <v>428500</v>
      </c>
      <c r="I784" s="126"/>
    </row>
    <row r="785" spans="1:9" x14ac:dyDescent="0.3">
      <c r="A785" t="str">
        <f t="shared" si="12"/>
        <v>19Gloucestershire</v>
      </c>
      <c r="B785">
        <v>19</v>
      </c>
      <c r="C785" t="s">
        <v>168</v>
      </c>
      <c r="D785" t="s">
        <v>1411</v>
      </c>
      <c r="E785" t="s">
        <v>535</v>
      </c>
      <c r="F785" t="s">
        <v>536</v>
      </c>
      <c r="H785" s="94">
        <v>842400</v>
      </c>
      <c r="I785" s="126"/>
    </row>
    <row r="786" spans="1:9" x14ac:dyDescent="0.3">
      <c r="A786" t="str">
        <f t="shared" si="12"/>
        <v>20Gloucestershire</v>
      </c>
      <c r="B786">
        <v>20</v>
      </c>
      <c r="C786" t="s">
        <v>168</v>
      </c>
      <c r="D786" t="s">
        <v>1412</v>
      </c>
      <c r="E786" t="s">
        <v>524</v>
      </c>
      <c r="F786" t="s">
        <v>525</v>
      </c>
      <c r="H786" s="94">
        <v>72163</v>
      </c>
      <c r="I786" s="126"/>
    </row>
    <row r="787" spans="1:9" x14ac:dyDescent="0.3">
      <c r="A787" t="str">
        <f t="shared" si="12"/>
        <v>21Gloucestershire</v>
      </c>
      <c r="B787">
        <v>21</v>
      </c>
      <c r="C787" t="s">
        <v>168</v>
      </c>
      <c r="D787" t="s">
        <v>1413</v>
      </c>
      <c r="E787" t="s">
        <v>529</v>
      </c>
      <c r="F787" t="s">
        <v>542</v>
      </c>
      <c r="H787" s="94">
        <v>270000</v>
      </c>
      <c r="I787" s="126"/>
    </row>
    <row r="788" spans="1:9" x14ac:dyDescent="0.3">
      <c r="A788" t="str">
        <f t="shared" si="12"/>
        <v>22Gloucestershire</v>
      </c>
      <c r="B788">
        <v>22</v>
      </c>
      <c r="C788" t="s">
        <v>168</v>
      </c>
      <c r="D788" t="s">
        <v>1414</v>
      </c>
      <c r="E788" t="s">
        <v>522</v>
      </c>
      <c r="H788" s="94">
        <v>103556</v>
      </c>
      <c r="I788" s="126"/>
    </row>
    <row r="789" spans="1:9" x14ac:dyDescent="0.3">
      <c r="A789" t="str">
        <f t="shared" si="12"/>
        <v>23Gloucestershire</v>
      </c>
      <c r="B789">
        <v>23</v>
      </c>
      <c r="C789" t="s">
        <v>168</v>
      </c>
      <c r="D789" t="s">
        <v>1415</v>
      </c>
      <c r="E789" t="s">
        <v>522</v>
      </c>
      <c r="H789" s="94">
        <v>60892</v>
      </c>
      <c r="I789" s="126"/>
    </row>
    <row r="790" spans="1:9" x14ac:dyDescent="0.3">
      <c r="A790" t="str">
        <f t="shared" si="12"/>
        <v>24Gloucestershire</v>
      </c>
      <c r="B790">
        <v>24</v>
      </c>
      <c r="C790" t="s">
        <v>168</v>
      </c>
      <c r="D790" t="s">
        <v>1416</v>
      </c>
      <c r="E790" t="s">
        <v>522</v>
      </c>
      <c r="H790" s="94">
        <v>80000</v>
      </c>
      <c r="I790" s="126"/>
    </row>
    <row r="791" spans="1:9" x14ac:dyDescent="0.3">
      <c r="A791" t="str">
        <f t="shared" si="12"/>
        <v>1Greenwich</v>
      </c>
      <c r="B791">
        <v>1</v>
      </c>
      <c r="C791" t="s">
        <v>170</v>
      </c>
      <c r="D791" t="s">
        <v>1417</v>
      </c>
      <c r="E791" t="s">
        <v>543</v>
      </c>
      <c r="F791" t="s">
        <v>544</v>
      </c>
      <c r="H791" s="94">
        <v>167000</v>
      </c>
      <c r="I791" s="126"/>
    </row>
    <row r="792" spans="1:9" x14ac:dyDescent="0.3">
      <c r="A792" t="str">
        <f t="shared" si="12"/>
        <v>2Greenwich</v>
      </c>
      <c r="B792">
        <v>2</v>
      </c>
      <c r="C792" t="s">
        <v>170</v>
      </c>
      <c r="D792" t="s">
        <v>521</v>
      </c>
      <c r="E792" t="s">
        <v>521</v>
      </c>
      <c r="F792" t="s">
        <v>546</v>
      </c>
      <c r="H792" s="94">
        <v>11085</v>
      </c>
      <c r="I792" s="126"/>
    </row>
    <row r="793" spans="1:9" x14ac:dyDescent="0.3">
      <c r="A793" t="str">
        <f t="shared" si="12"/>
        <v>3Greenwich</v>
      </c>
      <c r="B793">
        <v>3</v>
      </c>
      <c r="C793" t="s">
        <v>170</v>
      </c>
      <c r="D793" t="s">
        <v>1418</v>
      </c>
      <c r="E793" t="s">
        <v>543</v>
      </c>
      <c r="F793" t="s">
        <v>544</v>
      </c>
      <c r="H793" s="94">
        <v>40000</v>
      </c>
      <c r="I793" s="126"/>
    </row>
    <row r="794" spans="1:9" x14ac:dyDescent="0.3">
      <c r="A794" t="str">
        <f t="shared" si="12"/>
        <v>4Greenwich</v>
      </c>
      <c r="B794">
        <v>4</v>
      </c>
      <c r="C794" t="s">
        <v>170</v>
      </c>
      <c r="D794" t="s">
        <v>1419</v>
      </c>
      <c r="E794" t="s">
        <v>524</v>
      </c>
      <c r="F794" t="s">
        <v>547</v>
      </c>
      <c r="H794" s="94">
        <v>50000</v>
      </c>
      <c r="I794" s="126"/>
    </row>
    <row r="795" spans="1:9" x14ac:dyDescent="0.3">
      <c r="A795" t="str">
        <f t="shared" si="12"/>
        <v>5Greenwich</v>
      </c>
      <c r="B795">
        <v>5</v>
      </c>
      <c r="C795" t="s">
        <v>170</v>
      </c>
      <c r="D795" t="s">
        <v>1420</v>
      </c>
      <c r="E795" t="s">
        <v>534</v>
      </c>
      <c r="F795" t="s">
        <v>538</v>
      </c>
      <c r="H795" s="94">
        <v>37000</v>
      </c>
      <c r="I795" s="126"/>
    </row>
    <row r="796" spans="1:9" x14ac:dyDescent="0.3">
      <c r="A796" t="str">
        <f t="shared" si="12"/>
        <v>6Greenwich</v>
      </c>
      <c r="B796">
        <v>6</v>
      </c>
      <c r="C796" t="s">
        <v>170</v>
      </c>
      <c r="D796" t="s">
        <v>1421</v>
      </c>
      <c r="E796" t="s">
        <v>524</v>
      </c>
      <c r="F796" t="s">
        <v>526</v>
      </c>
      <c r="H796" s="94">
        <v>90000</v>
      </c>
      <c r="I796" s="126"/>
    </row>
    <row r="797" spans="1:9" x14ac:dyDescent="0.3">
      <c r="A797" t="str">
        <f t="shared" si="12"/>
        <v>7Greenwich</v>
      </c>
      <c r="B797">
        <v>7</v>
      </c>
      <c r="C797" t="s">
        <v>170</v>
      </c>
      <c r="D797" t="s">
        <v>1422</v>
      </c>
      <c r="E797" t="s">
        <v>532</v>
      </c>
      <c r="F797" t="s">
        <v>545</v>
      </c>
      <c r="H797" s="94">
        <v>100000</v>
      </c>
      <c r="I797" s="126"/>
    </row>
    <row r="798" spans="1:9" x14ac:dyDescent="0.3">
      <c r="A798" t="str">
        <f t="shared" si="12"/>
        <v>8Greenwich</v>
      </c>
      <c r="B798">
        <v>8</v>
      </c>
      <c r="C798" t="s">
        <v>170</v>
      </c>
      <c r="D798" t="s">
        <v>1423</v>
      </c>
      <c r="E798" t="s">
        <v>524</v>
      </c>
      <c r="F798" t="s">
        <v>526</v>
      </c>
      <c r="H798" s="94">
        <v>86000</v>
      </c>
      <c r="I798" s="126"/>
    </row>
    <row r="799" spans="1:9" x14ac:dyDescent="0.3">
      <c r="A799" t="str">
        <f t="shared" si="12"/>
        <v>9Greenwich</v>
      </c>
      <c r="B799">
        <v>9</v>
      </c>
      <c r="C799" t="s">
        <v>170</v>
      </c>
      <c r="D799" t="s">
        <v>1424</v>
      </c>
      <c r="E799" t="s">
        <v>529</v>
      </c>
      <c r="F799" t="s">
        <v>542</v>
      </c>
      <c r="H799" s="94">
        <v>75000</v>
      </c>
      <c r="I799" s="126"/>
    </row>
    <row r="800" spans="1:9" x14ac:dyDescent="0.3">
      <c r="A800" t="str">
        <f t="shared" si="12"/>
        <v>10Greenwich</v>
      </c>
      <c r="B800">
        <v>10</v>
      </c>
      <c r="C800" t="s">
        <v>170</v>
      </c>
      <c r="D800" t="s">
        <v>1425</v>
      </c>
      <c r="E800" t="s">
        <v>532</v>
      </c>
      <c r="F800" t="s">
        <v>509</v>
      </c>
      <c r="H800" s="94">
        <v>50000</v>
      </c>
      <c r="I800" s="126"/>
    </row>
    <row r="801" spans="1:9" x14ac:dyDescent="0.3">
      <c r="A801" t="str">
        <f t="shared" si="12"/>
        <v>11Greenwich</v>
      </c>
      <c r="B801">
        <v>11</v>
      </c>
      <c r="C801" t="s">
        <v>170</v>
      </c>
      <c r="D801" t="s">
        <v>1426</v>
      </c>
      <c r="E801" t="s">
        <v>527</v>
      </c>
      <c r="F801" t="s">
        <v>546</v>
      </c>
      <c r="H801" s="94">
        <v>30000</v>
      </c>
      <c r="I801" s="126"/>
    </row>
    <row r="802" spans="1:9" x14ac:dyDescent="0.3">
      <c r="A802" t="str">
        <f t="shared" si="12"/>
        <v>12Greenwich</v>
      </c>
      <c r="B802">
        <v>12</v>
      </c>
      <c r="C802" t="s">
        <v>170</v>
      </c>
      <c r="D802" t="s">
        <v>1427</v>
      </c>
      <c r="E802" t="s">
        <v>527</v>
      </c>
      <c r="F802" t="s">
        <v>546</v>
      </c>
      <c r="H802" s="94">
        <v>30000</v>
      </c>
      <c r="I802" s="126"/>
    </row>
    <row r="803" spans="1:9" x14ac:dyDescent="0.3">
      <c r="A803" t="str">
        <f t="shared" si="12"/>
        <v>13Greenwich</v>
      </c>
      <c r="B803">
        <v>13</v>
      </c>
      <c r="C803" t="s">
        <v>170</v>
      </c>
      <c r="D803" t="s">
        <v>1428</v>
      </c>
      <c r="E803" t="s">
        <v>543</v>
      </c>
      <c r="F803" t="s">
        <v>544</v>
      </c>
      <c r="H803" s="94">
        <v>21000</v>
      </c>
      <c r="I803" s="126"/>
    </row>
    <row r="804" spans="1:9" x14ac:dyDescent="0.3">
      <c r="A804" t="str">
        <f t="shared" si="12"/>
        <v>14Greenwich</v>
      </c>
      <c r="B804">
        <v>14</v>
      </c>
      <c r="C804" t="s">
        <v>170</v>
      </c>
      <c r="D804" t="s">
        <v>1429</v>
      </c>
      <c r="E804" t="s">
        <v>524</v>
      </c>
      <c r="F804" t="s">
        <v>525</v>
      </c>
      <c r="H804" s="94">
        <v>150000</v>
      </c>
      <c r="I804" s="126"/>
    </row>
    <row r="805" spans="1:9" x14ac:dyDescent="0.3">
      <c r="A805" t="str">
        <f t="shared" si="12"/>
        <v>15Greenwich</v>
      </c>
      <c r="B805">
        <v>15</v>
      </c>
      <c r="C805" t="s">
        <v>170</v>
      </c>
      <c r="D805" t="s">
        <v>1430</v>
      </c>
      <c r="E805" t="s">
        <v>523</v>
      </c>
      <c r="F805" t="s">
        <v>541</v>
      </c>
      <c r="H805" s="94">
        <v>46000</v>
      </c>
      <c r="I805" s="126"/>
    </row>
    <row r="806" spans="1:9" x14ac:dyDescent="0.3">
      <c r="A806" t="str">
        <f t="shared" si="12"/>
        <v>16Greenwich</v>
      </c>
      <c r="B806">
        <v>16</v>
      </c>
      <c r="C806" t="s">
        <v>170</v>
      </c>
      <c r="D806" t="s">
        <v>1431</v>
      </c>
      <c r="E806" t="s">
        <v>527</v>
      </c>
      <c r="F806" t="s">
        <v>539</v>
      </c>
      <c r="H806" s="94">
        <v>230000</v>
      </c>
      <c r="I806" s="126"/>
    </row>
    <row r="807" spans="1:9" x14ac:dyDescent="0.3">
      <c r="A807" t="str">
        <f t="shared" si="12"/>
        <v>17Greenwich</v>
      </c>
      <c r="B807">
        <v>17</v>
      </c>
      <c r="C807" t="s">
        <v>170</v>
      </c>
      <c r="D807" t="s">
        <v>1432</v>
      </c>
      <c r="E807" t="s">
        <v>529</v>
      </c>
      <c r="F807" t="s">
        <v>546</v>
      </c>
      <c r="H807" s="94">
        <v>33500</v>
      </c>
      <c r="I807" s="126"/>
    </row>
    <row r="808" spans="1:9" x14ac:dyDescent="0.3">
      <c r="A808" t="str">
        <f t="shared" si="12"/>
        <v>18Greenwich</v>
      </c>
      <c r="B808">
        <v>18</v>
      </c>
      <c r="C808" t="s">
        <v>170</v>
      </c>
      <c r="D808" t="s">
        <v>1433</v>
      </c>
      <c r="E808" t="s">
        <v>524</v>
      </c>
      <c r="F808" t="s">
        <v>526</v>
      </c>
      <c r="H808" s="94">
        <v>192000</v>
      </c>
      <c r="I808" s="126"/>
    </row>
    <row r="809" spans="1:9" x14ac:dyDescent="0.3">
      <c r="A809" t="str">
        <f t="shared" si="12"/>
        <v>19Greenwich</v>
      </c>
      <c r="B809">
        <v>19</v>
      </c>
      <c r="C809" t="s">
        <v>170</v>
      </c>
      <c r="D809" t="s">
        <v>1434</v>
      </c>
      <c r="E809" t="s">
        <v>529</v>
      </c>
      <c r="F809" t="s">
        <v>509</v>
      </c>
      <c r="H809" s="94">
        <v>182684</v>
      </c>
      <c r="I809" s="126"/>
    </row>
    <row r="810" spans="1:9" x14ac:dyDescent="0.3">
      <c r="A810" t="str">
        <f t="shared" si="12"/>
        <v>20Greenwich</v>
      </c>
      <c r="B810">
        <v>20</v>
      </c>
      <c r="C810" t="s">
        <v>170</v>
      </c>
      <c r="D810" t="s">
        <v>1435</v>
      </c>
      <c r="E810" t="s">
        <v>527</v>
      </c>
      <c r="F810" t="s">
        <v>528</v>
      </c>
      <c r="H810" s="94">
        <v>619479</v>
      </c>
      <c r="I810" s="126"/>
    </row>
    <row r="811" spans="1:9" x14ac:dyDescent="0.3">
      <c r="A811" t="str">
        <f t="shared" si="12"/>
        <v>1Hackney</v>
      </c>
      <c r="B811">
        <v>1</v>
      </c>
      <c r="C811" t="s">
        <v>172</v>
      </c>
      <c r="D811" t="s">
        <v>1436</v>
      </c>
      <c r="E811" t="s">
        <v>521</v>
      </c>
      <c r="H811" s="94">
        <v>20190</v>
      </c>
      <c r="I811" s="126"/>
    </row>
    <row r="812" spans="1:9" x14ac:dyDescent="0.3">
      <c r="A812" t="str">
        <f t="shared" si="12"/>
        <v>2Hackney</v>
      </c>
      <c r="B812">
        <v>2</v>
      </c>
      <c r="C812" t="s">
        <v>172</v>
      </c>
      <c r="D812" t="s">
        <v>1437</v>
      </c>
      <c r="E812" t="s">
        <v>543</v>
      </c>
      <c r="F812" t="s">
        <v>544</v>
      </c>
      <c r="H812" s="94">
        <v>38733</v>
      </c>
      <c r="I812" s="126"/>
    </row>
    <row r="813" spans="1:9" x14ac:dyDescent="0.3">
      <c r="A813" t="str">
        <f t="shared" si="12"/>
        <v>3Hackney</v>
      </c>
      <c r="B813">
        <v>3</v>
      </c>
      <c r="C813" t="s">
        <v>172</v>
      </c>
      <c r="D813" t="s">
        <v>1438</v>
      </c>
      <c r="E813" t="s">
        <v>522</v>
      </c>
      <c r="H813" s="94">
        <v>22825</v>
      </c>
      <c r="I813" s="126"/>
    </row>
    <row r="814" spans="1:9" x14ac:dyDescent="0.3">
      <c r="A814" t="str">
        <f t="shared" si="12"/>
        <v>4Hackney</v>
      </c>
      <c r="B814">
        <v>4</v>
      </c>
      <c r="C814" t="s">
        <v>172</v>
      </c>
      <c r="D814" t="s">
        <v>963</v>
      </c>
      <c r="E814" t="s">
        <v>543</v>
      </c>
      <c r="F814" t="s">
        <v>544</v>
      </c>
      <c r="H814" s="94">
        <v>32501</v>
      </c>
      <c r="I814" s="126"/>
    </row>
    <row r="815" spans="1:9" x14ac:dyDescent="0.3">
      <c r="A815" t="str">
        <f t="shared" si="12"/>
        <v>5Hackney</v>
      </c>
      <c r="B815">
        <v>5</v>
      </c>
      <c r="C815" t="s">
        <v>172</v>
      </c>
      <c r="D815" t="s">
        <v>1439</v>
      </c>
      <c r="E815" t="s">
        <v>529</v>
      </c>
      <c r="F815" t="s">
        <v>550</v>
      </c>
      <c r="H815" s="94">
        <v>253616</v>
      </c>
      <c r="I815" s="126"/>
    </row>
    <row r="816" spans="1:9" x14ac:dyDescent="0.3">
      <c r="A816" t="str">
        <f t="shared" si="12"/>
        <v>6Hackney</v>
      </c>
      <c r="B816">
        <v>6</v>
      </c>
      <c r="C816" t="s">
        <v>172</v>
      </c>
      <c r="D816" t="s">
        <v>1440</v>
      </c>
      <c r="E816" t="s">
        <v>529</v>
      </c>
      <c r="F816" t="s">
        <v>542</v>
      </c>
      <c r="H816" s="94">
        <v>346463</v>
      </c>
      <c r="I816" s="126"/>
    </row>
    <row r="817" spans="1:9" x14ac:dyDescent="0.3">
      <c r="A817" t="str">
        <f t="shared" si="12"/>
        <v>7Hackney</v>
      </c>
      <c r="B817">
        <v>7</v>
      </c>
      <c r="C817" t="s">
        <v>172</v>
      </c>
      <c r="D817" t="s">
        <v>1441</v>
      </c>
      <c r="E817" t="s">
        <v>522</v>
      </c>
      <c r="H817" s="94">
        <v>40000</v>
      </c>
      <c r="I817" s="126"/>
    </row>
    <row r="818" spans="1:9" x14ac:dyDescent="0.3">
      <c r="A818" t="str">
        <f t="shared" si="12"/>
        <v>8Hackney</v>
      </c>
      <c r="B818">
        <v>8</v>
      </c>
      <c r="C818" t="s">
        <v>172</v>
      </c>
      <c r="D818" t="s">
        <v>1442</v>
      </c>
      <c r="E818" t="s">
        <v>522</v>
      </c>
      <c r="H818" s="94">
        <v>68474</v>
      </c>
      <c r="I818" s="126"/>
    </row>
    <row r="819" spans="1:9" x14ac:dyDescent="0.3">
      <c r="A819" t="str">
        <f t="shared" si="12"/>
        <v>9Hackney</v>
      </c>
      <c r="B819">
        <v>9</v>
      </c>
      <c r="C819" t="s">
        <v>172</v>
      </c>
      <c r="D819" t="s">
        <v>1443</v>
      </c>
      <c r="E819" t="s">
        <v>509</v>
      </c>
      <c r="H819" s="94">
        <v>75000</v>
      </c>
      <c r="I819" s="126"/>
    </row>
    <row r="820" spans="1:9" x14ac:dyDescent="0.3">
      <c r="A820" t="str">
        <f t="shared" si="12"/>
        <v>10Hackney</v>
      </c>
      <c r="B820">
        <v>10</v>
      </c>
      <c r="C820" t="s">
        <v>172</v>
      </c>
      <c r="D820" t="s">
        <v>1444</v>
      </c>
      <c r="E820" t="s">
        <v>522</v>
      </c>
      <c r="H820" s="94">
        <v>48000</v>
      </c>
      <c r="I820" s="126"/>
    </row>
    <row r="821" spans="1:9" x14ac:dyDescent="0.3">
      <c r="A821" t="str">
        <f t="shared" si="12"/>
        <v>11Hackney</v>
      </c>
      <c r="B821">
        <v>11</v>
      </c>
      <c r="C821" t="s">
        <v>172</v>
      </c>
      <c r="D821" t="s">
        <v>1445</v>
      </c>
      <c r="E821" t="s">
        <v>522</v>
      </c>
      <c r="H821" s="94">
        <v>89601</v>
      </c>
      <c r="I821" s="126"/>
    </row>
    <row r="822" spans="1:9" x14ac:dyDescent="0.3">
      <c r="A822" t="str">
        <f t="shared" si="12"/>
        <v>12Hackney</v>
      </c>
      <c r="B822">
        <v>12</v>
      </c>
      <c r="C822" t="s">
        <v>172</v>
      </c>
      <c r="D822" t="s">
        <v>1446</v>
      </c>
      <c r="E822" t="s">
        <v>522</v>
      </c>
      <c r="H822" s="94">
        <v>61005</v>
      </c>
      <c r="I822" s="126"/>
    </row>
    <row r="823" spans="1:9" x14ac:dyDescent="0.3">
      <c r="A823" t="str">
        <f t="shared" si="12"/>
        <v>13Hackney</v>
      </c>
      <c r="B823">
        <v>13</v>
      </c>
      <c r="C823" t="s">
        <v>172</v>
      </c>
      <c r="D823" t="s">
        <v>1447</v>
      </c>
      <c r="E823" t="s">
        <v>535</v>
      </c>
      <c r="F823" t="s">
        <v>536</v>
      </c>
      <c r="H823" s="94">
        <v>69152</v>
      </c>
      <c r="I823" s="126"/>
    </row>
    <row r="824" spans="1:9" x14ac:dyDescent="0.3">
      <c r="A824" t="str">
        <f t="shared" si="12"/>
        <v>14Hackney</v>
      </c>
      <c r="B824">
        <v>14</v>
      </c>
      <c r="C824" t="s">
        <v>172</v>
      </c>
      <c r="D824" t="s">
        <v>1448</v>
      </c>
      <c r="E824" t="s">
        <v>535</v>
      </c>
      <c r="F824" t="s">
        <v>536</v>
      </c>
      <c r="H824" s="94">
        <v>45590</v>
      </c>
      <c r="I824" s="126"/>
    </row>
    <row r="825" spans="1:9" x14ac:dyDescent="0.3">
      <c r="A825" t="str">
        <f t="shared" si="12"/>
        <v>15Hackney</v>
      </c>
      <c r="B825">
        <v>15</v>
      </c>
      <c r="C825" t="s">
        <v>172</v>
      </c>
      <c r="D825" t="s">
        <v>1449</v>
      </c>
      <c r="E825" t="s">
        <v>535</v>
      </c>
      <c r="F825" t="s">
        <v>536</v>
      </c>
      <c r="H825" s="94">
        <v>149336</v>
      </c>
      <c r="I825" s="126"/>
    </row>
    <row r="826" spans="1:9" x14ac:dyDescent="0.3">
      <c r="A826" t="str">
        <f t="shared" si="12"/>
        <v>16Hackney</v>
      </c>
      <c r="B826">
        <v>16</v>
      </c>
      <c r="C826" t="s">
        <v>172</v>
      </c>
      <c r="D826" t="s">
        <v>1450</v>
      </c>
      <c r="E826" t="s">
        <v>509</v>
      </c>
      <c r="H826" s="94">
        <v>96000</v>
      </c>
      <c r="I826" s="126"/>
    </row>
    <row r="827" spans="1:9" x14ac:dyDescent="0.3">
      <c r="A827" t="str">
        <f t="shared" si="12"/>
        <v>17Hackney</v>
      </c>
      <c r="B827">
        <v>17</v>
      </c>
      <c r="C827" t="s">
        <v>172</v>
      </c>
      <c r="D827" t="s">
        <v>1451</v>
      </c>
      <c r="E827" t="s">
        <v>534</v>
      </c>
      <c r="F827" t="s">
        <v>538</v>
      </c>
      <c r="H827" s="94">
        <v>16800</v>
      </c>
      <c r="I827" s="126"/>
    </row>
    <row r="828" spans="1:9" x14ac:dyDescent="0.3">
      <c r="A828" t="str">
        <f t="shared" si="12"/>
        <v>18Hackney</v>
      </c>
      <c r="B828">
        <v>18</v>
      </c>
      <c r="C828" t="s">
        <v>172</v>
      </c>
      <c r="D828" t="s">
        <v>1452</v>
      </c>
      <c r="E828" t="s">
        <v>523</v>
      </c>
      <c r="F828" t="s">
        <v>531</v>
      </c>
      <c r="H828" s="94">
        <v>185589</v>
      </c>
      <c r="I828" s="126"/>
    </row>
    <row r="829" spans="1:9" x14ac:dyDescent="0.3">
      <c r="A829" t="str">
        <f t="shared" si="12"/>
        <v>19Hackney</v>
      </c>
      <c r="B829">
        <v>19</v>
      </c>
      <c r="C829" t="s">
        <v>172</v>
      </c>
      <c r="D829" t="s">
        <v>1453</v>
      </c>
      <c r="E829" t="s">
        <v>543</v>
      </c>
      <c r="F829" t="s">
        <v>544</v>
      </c>
      <c r="H829" s="94">
        <v>127506</v>
      </c>
      <c r="I829" s="126"/>
    </row>
    <row r="830" spans="1:9" x14ac:dyDescent="0.3">
      <c r="A830" t="str">
        <f t="shared" si="12"/>
        <v>20Hackney</v>
      </c>
      <c r="B830">
        <v>20</v>
      </c>
      <c r="C830" t="s">
        <v>172</v>
      </c>
      <c r="D830" t="s">
        <v>1454</v>
      </c>
      <c r="E830" t="s">
        <v>522</v>
      </c>
      <c r="H830" s="94">
        <v>54530</v>
      </c>
      <c r="I830" s="126"/>
    </row>
    <row r="831" spans="1:9" x14ac:dyDescent="0.3">
      <c r="A831" t="str">
        <f t="shared" si="12"/>
        <v>21Hackney</v>
      </c>
      <c r="B831">
        <v>21</v>
      </c>
      <c r="C831" t="s">
        <v>172</v>
      </c>
      <c r="D831" t="s">
        <v>1455</v>
      </c>
      <c r="E831" t="s">
        <v>522</v>
      </c>
      <c r="H831" s="94">
        <v>48000</v>
      </c>
      <c r="I831" s="126"/>
    </row>
    <row r="832" spans="1:9" x14ac:dyDescent="0.3">
      <c r="A832" t="str">
        <f t="shared" si="12"/>
        <v>22Hackney</v>
      </c>
      <c r="B832">
        <v>22</v>
      </c>
      <c r="C832" t="s">
        <v>172</v>
      </c>
      <c r="D832" t="s">
        <v>1456</v>
      </c>
      <c r="E832" t="s">
        <v>523</v>
      </c>
      <c r="F832" t="s">
        <v>531</v>
      </c>
      <c r="H832" s="94">
        <v>20000</v>
      </c>
      <c r="I832" s="126"/>
    </row>
    <row r="833" spans="1:9" x14ac:dyDescent="0.3">
      <c r="A833" t="str">
        <f t="shared" si="12"/>
        <v>23Hackney</v>
      </c>
      <c r="B833">
        <v>23</v>
      </c>
      <c r="C833" t="s">
        <v>172</v>
      </c>
      <c r="D833" t="s">
        <v>1457</v>
      </c>
      <c r="E833" t="s">
        <v>529</v>
      </c>
      <c r="F833" t="s">
        <v>542</v>
      </c>
      <c r="H833" s="94">
        <v>52795</v>
      </c>
      <c r="I833" s="126"/>
    </row>
    <row r="834" spans="1:9" x14ac:dyDescent="0.3">
      <c r="A834" t="str">
        <f t="shared" ref="A834:A897" si="13">B834&amp;C834</f>
        <v>24Hackney</v>
      </c>
      <c r="B834">
        <v>24</v>
      </c>
      <c r="C834" t="s">
        <v>172</v>
      </c>
      <c r="D834" t="s">
        <v>1458</v>
      </c>
      <c r="E834" t="s">
        <v>509</v>
      </c>
      <c r="H834" s="94">
        <v>5000</v>
      </c>
      <c r="I834" s="126"/>
    </row>
    <row r="835" spans="1:9" x14ac:dyDescent="0.3">
      <c r="A835" t="str">
        <f t="shared" si="13"/>
        <v>25Hackney</v>
      </c>
      <c r="B835">
        <v>25</v>
      </c>
      <c r="C835" t="s">
        <v>172</v>
      </c>
      <c r="D835" t="s">
        <v>1459</v>
      </c>
      <c r="E835" t="s">
        <v>509</v>
      </c>
      <c r="H835" s="94">
        <v>8568</v>
      </c>
      <c r="I835" s="126"/>
    </row>
    <row r="836" spans="1:9" x14ac:dyDescent="0.3">
      <c r="A836" t="str">
        <f t="shared" si="13"/>
        <v>1Halton</v>
      </c>
      <c r="B836">
        <v>1</v>
      </c>
      <c r="C836" t="s">
        <v>174</v>
      </c>
      <c r="D836" t="s">
        <v>1460</v>
      </c>
      <c r="E836" t="s">
        <v>524</v>
      </c>
      <c r="F836" t="s">
        <v>525</v>
      </c>
      <c r="H836" s="94">
        <v>75000</v>
      </c>
      <c r="I836" s="126"/>
    </row>
    <row r="837" spans="1:9" x14ac:dyDescent="0.3">
      <c r="A837" t="str">
        <f t="shared" si="13"/>
        <v>2Halton</v>
      </c>
      <c r="B837">
        <v>2</v>
      </c>
      <c r="C837" t="s">
        <v>174</v>
      </c>
      <c r="D837" t="s">
        <v>1461</v>
      </c>
      <c r="E837" t="s">
        <v>524</v>
      </c>
      <c r="F837" t="s">
        <v>525</v>
      </c>
      <c r="H837" s="94">
        <v>10000</v>
      </c>
      <c r="I837" s="126"/>
    </row>
    <row r="838" spans="1:9" x14ac:dyDescent="0.3">
      <c r="A838" t="str">
        <f t="shared" si="13"/>
        <v>3Halton</v>
      </c>
      <c r="B838">
        <v>3</v>
      </c>
      <c r="C838" t="s">
        <v>174</v>
      </c>
      <c r="D838" t="s">
        <v>1462</v>
      </c>
      <c r="E838" t="s">
        <v>532</v>
      </c>
      <c r="F838" t="s">
        <v>509</v>
      </c>
      <c r="H838" s="94">
        <v>50000</v>
      </c>
      <c r="I838" s="126"/>
    </row>
    <row r="839" spans="1:9" x14ac:dyDescent="0.3">
      <c r="A839" t="str">
        <f t="shared" si="13"/>
        <v>4Halton</v>
      </c>
      <c r="B839">
        <v>4</v>
      </c>
      <c r="C839" t="s">
        <v>174</v>
      </c>
      <c r="D839" t="s">
        <v>521</v>
      </c>
      <c r="E839" t="s">
        <v>521</v>
      </c>
      <c r="F839" t="s">
        <v>546</v>
      </c>
      <c r="H839" s="94">
        <v>16082</v>
      </c>
      <c r="I839" s="126"/>
    </row>
    <row r="840" spans="1:9" x14ac:dyDescent="0.3">
      <c r="A840" t="str">
        <f t="shared" si="13"/>
        <v>5Halton</v>
      </c>
      <c r="B840">
        <v>5</v>
      </c>
      <c r="C840" t="s">
        <v>174</v>
      </c>
      <c r="D840" t="s">
        <v>1463</v>
      </c>
      <c r="E840" t="s">
        <v>524</v>
      </c>
      <c r="F840" t="s">
        <v>525</v>
      </c>
      <c r="H840" s="94">
        <v>97625</v>
      </c>
      <c r="I840" s="126"/>
    </row>
    <row r="841" spans="1:9" x14ac:dyDescent="0.3">
      <c r="A841" t="str">
        <f t="shared" si="13"/>
        <v>6Halton</v>
      </c>
      <c r="B841">
        <v>6</v>
      </c>
      <c r="C841" t="s">
        <v>174</v>
      </c>
      <c r="D841" t="s">
        <v>1464</v>
      </c>
      <c r="E841" t="s">
        <v>543</v>
      </c>
      <c r="F841" t="s">
        <v>544</v>
      </c>
      <c r="H841" s="94">
        <v>10600</v>
      </c>
      <c r="I841" s="126"/>
    </row>
    <row r="842" spans="1:9" x14ac:dyDescent="0.3">
      <c r="A842" t="str">
        <f t="shared" si="13"/>
        <v>7Halton</v>
      </c>
      <c r="B842">
        <v>7</v>
      </c>
      <c r="C842" t="s">
        <v>174</v>
      </c>
      <c r="D842" t="s">
        <v>1465</v>
      </c>
      <c r="E842" t="s">
        <v>527</v>
      </c>
      <c r="F842" t="s">
        <v>552</v>
      </c>
      <c r="H842" s="94">
        <v>41775</v>
      </c>
      <c r="I842" s="126"/>
    </row>
    <row r="843" spans="1:9" x14ac:dyDescent="0.3">
      <c r="A843" t="str">
        <f t="shared" si="13"/>
        <v>8Halton</v>
      </c>
      <c r="B843">
        <v>8</v>
      </c>
      <c r="C843" t="s">
        <v>174</v>
      </c>
      <c r="D843" t="s">
        <v>1466</v>
      </c>
      <c r="E843" t="s">
        <v>534</v>
      </c>
      <c r="F843" t="s">
        <v>540</v>
      </c>
      <c r="H843" s="94">
        <v>50000</v>
      </c>
      <c r="I843" s="126"/>
    </row>
    <row r="844" spans="1:9" x14ac:dyDescent="0.3">
      <c r="A844" t="str">
        <f t="shared" si="13"/>
        <v>9Halton</v>
      </c>
      <c r="B844">
        <v>9</v>
      </c>
      <c r="C844" t="s">
        <v>174</v>
      </c>
      <c r="D844" t="s">
        <v>1467</v>
      </c>
      <c r="E844" t="s">
        <v>527</v>
      </c>
      <c r="F844" t="s">
        <v>528</v>
      </c>
      <c r="H844" s="94">
        <v>50000</v>
      </c>
      <c r="I844" s="126"/>
    </row>
    <row r="845" spans="1:9" x14ac:dyDescent="0.3">
      <c r="A845" t="str">
        <f t="shared" si="13"/>
        <v>10Halton</v>
      </c>
      <c r="B845">
        <v>10</v>
      </c>
      <c r="C845" t="s">
        <v>174</v>
      </c>
      <c r="D845" t="s">
        <v>1468</v>
      </c>
      <c r="E845" t="s">
        <v>534</v>
      </c>
      <c r="F845" t="s">
        <v>538</v>
      </c>
      <c r="H845" s="94">
        <v>20000</v>
      </c>
      <c r="I845" s="126"/>
    </row>
    <row r="846" spans="1:9" x14ac:dyDescent="0.3">
      <c r="A846" t="str">
        <f t="shared" si="13"/>
        <v>11Halton</v>
      </c>
      <c r="B846">
        <v>11</v>
      </c>
      <c r="C846" t="s">
        <v>174</v>
      </c>
      <c r="D846" t="s">
        <v>1469</v>
      </c>
      <c r="E846" t="s">
        <v>532</v>
      </c>
      <c r="F846" t="s">
        <v>545</v>
      </c>
      <c r="H846" s="94">
        <v>446528</v>
      </c>
      <c r="I846" s="126"/>
    </row>
    <row r="847" spans="1:9" x14ac:dyDescent="0.3">
      <c r="A847" t="str">
        <f t="shared" si="13"/>
        <v>12Halton</v>
      </c>
      <c r="B847">
        <v>12</v>
      </c>
      <c r="C847" t="s">
        <v>174</v>
      </c>
      <c r="D847" t="s">
        <v>1470</v>
      </c>
      <c r="E847" t="s">
        <v>523</v>
      </c>
      <c r="F847" t="s">
        <v>541</v>
      </c>
      <c r="H847" s="94">
        <v>92000</v>
      </c>
      <c r="I847" s="126"/>
    </row>
    <row r="848" spans="1:9" x14ac:dyDescent="0.3">
      <c r="A848" t="str">
        <f t="shared" si="13"/>
        <v>13Halton</v>
      </c>
      <c r="B848">
        <v>13</v>
      </c>
      <c r="C848" t="s">
        <v>174</v>
      </c>
      <c r="D848" t="s">
        <v>1471</v>
      </c>
      <c r="E848" t="s">
        <v>529</v>
      </c>
      <c r="F848" t="s">
        <v>542</v>
      </c>
      <c r="H848" s="94">
        <v>70000</v>
      </c>
      <c r="I848" s="126"/>
    </row>
    <row r="849" spans="1:9" x14ac:dyDescent="0.3">
      <c r="A849" t="str">
        <f t="shared" si="13"/>
        <v>14Halton</v>
      </c>
      <c r="B849">
        <v>14</v>
      </c>
      <c r="C849" t="s">
        <v>174</v>
      </c>
      <c r="D849" t="s">
        <v>432</v>
      </c>
      <c r="E849" t="s">
        <v>523</v>
      </c>
      <c r="F849" t="s">
        <v>541</v>
      </c>
      <c r="H849" s="94">
        <v>276000</v>
      </c>
      <c r="I849" s="126"/>
    </row>
    <row r="850" spans="1:9" x14ac:dyDescent="0.3">
      <c r="A850" t="str">
        <f t="shared" si="13"/>
        <v>15Halton</v>
      </c>
      <c r="B850">
        <v>15</v>
      </c>
      <c r="C850" t="s">
        <v>174</v>
      </c>
      <c r="D850" t="s">
        <v>1472</v>
      </c>
      <c r="E850" t="s">
        <v>524</v>
      </c>
      <c r="F850" t="s">
        <v>525</v>
      </c>
      <c r="H850" s="94">
        <v>53000</v>
      </c>
      <c r="I850" s="126"/>
    </row>
    <row r="851" spans="1:9" x14ac:dyDescent="0.3">
      <c r="A851" t="str">
        <f t="shared" si="13"/>
        <v>16Halton</v>
      </c>
      <c r="B851">
        <v>16</v>
      </c>
      <c r="C851" t="s">
        <v>174</v>
      </c>
      <c r="D851" t="s">
        <v>1473</v>
      </c>
      <c r="E851" t="s">
        <v>524</v>
      </c>
      <c r="F851" t="s">
        <v>525</v>
      </c>
      <c r="H851" s="94">
        <v>20000</v>
      </c>
      <c r="I851" s="126"/>
    </row>
    <row r="852" spans="1:9" x14ac:dyDescent="0.3">
      <c r="A852" t="str">
        <f t="shared" si="13"/>
        <v>17Halton</v>
      </c>
      <c r="B852">
        <v>17</v>
      </c>
      <c r="C852" t="s">
        <v>174</v>
      </c>
      <c r="D852" t="s">
        <v>1474</v>
      </c>
      <c r="E852" t="s">
        <v>529</v>
      </c>
      <c r="F852" t="s">
        <v>509</v>
      </c>
      <c r="H852" s="94">
        <v>19000</v>
      </c>
      <c r="I852" s="126"/>
    </row>
    <row r="853" spans="1:9" x14ac:dyDescent="0.3">
      <c r="A853" t="str">
        <f t="shared" si="13"/>
        <v>18Halton</v>
      </c>
      <c r="B853">
        <v>18</v>
      </c>
      <c r="C853" t="s">
        <v>174</v>
      </c>
      <c r="D853" t="s">
        <v>1475</v>
      </c>
      <c r="E853" t="s">
        <v>509</v>
      </c>
      <c r="F853" t="s">
        <v>546</v>
      </c>
      <c r="H853" s="94">
        <v>220000</v>
      </c>
      <c r="I853" s="126"/>
    </row>
    <row r="854" spans="1:9" x14ac:dyDescent="0.3">
      <c r="A854" t="str">
        <f t="shared" si="13"/>
        <v>19Halton</v>
      </c>
      <c r="B854">
        <v>19</v>
      </c>
      <c r="C854" t="s">
        <v>174</v>
      </c>
      <c r="D854" t="s">
        <v>930</v>
      </c>
      <c r="E854" t="s">
        <v>509</v>
      </c>
      <c r="F854" t="s">
        <v>546</v>
      </c>
      <c r="H854" s="94">
        <v>10000</v>
      </c>
      <c r="I854" s="126"/>
    </row>
    <row r="855" spans="1:9" x14ac:dyDescent="0.3">
      <c r="A855" t="str">
        <f t="shared" si="13"/>
        <v>1Hammersmith and Fulham</v>
      </c>
      <c r="B855">
        <v>1</v>
      </c>
      <c r="C855" t="s">
        <v>176</v>
      </c>
      <c r="D855" t="s">
        <v>1476</v>
      </c>
      <c r="E855" t="s">
        <v>534</v>
      </c>
      <c r="F855" t="s">
        <v>538</v>
      </c>
      <c r="H855" s="94">
        <v>100000</v>
      </c>
      <c r="I855" s="126"/>
    </row>
    <row r="856" spans="1:9" x14ac:dyDescent="0.3">
      <c r="A856" t="str">
        <f t="shared" si="13"/>
        <v>2Hammersmith and Fulham</v>
      </c>
      <c r="B856">
        <v>2</v>
      </c>
      <c r="C856" t="s">
        <v>176</v>
      </c>
      <c r="D856" t="s">
        <v>1477</v>
      </c>
      <c r="E856" t="s">
        <v>529</v>
      </c>
      <c r="F856" t="s">
        <v>542</v>
      </c>
      <c r="H856" s="94">
        <v>1094066</v>
      </c>
      <c r="I856" s="126"/>
    </row>
    <row r="857" spans="1:9" x14ac:dyDescent="0.3">
      <c r="A857" t="str">
        <f t="shared" si="13"/>
        <v>3Hammersmith and Fulham</v>
      </c>
      <c r="B857">
        <v>3</v>
      </c>
      <c r="C857" t="s">
        <v>176</v>
      </c>
      <c r="D857" t="s">
        <v>1478</v>
      </c>
      <c r="E857" t="s">
        <v>532</v>
      </c>
      <c r="F857" t="s">
        <v>536</v>
      </c>
      <c r="H857" s="94">
        <v>378832</v>
      </c>
      <c r="I857" s="126"/>
    </row>
    <row r="858" spans="1:9" x14ac:dyDescent="0.3">
      <c r="A858" t="str">
        <f t="shared" si="13"/>
        <v>4Hammersmith and Fulham</v>
      </c>
      <c r="B858">
        <v>4</v>
      </c>
      <c r="C858" t="s">
        <v>176</v>
      </c>
      <c r="D858" t="s">
        <v>1479</v>
      </c>
      <c r="E858" t="s">
        <v>521</v>
      </c>
      <c r="H858" s="94">
        <v>7654</v>
      </c>
      <c r="I858" s="126"/>
    </row>
    <row r="859" spans="1:9" x14ac:dyDescent="0.3">
      <c r="A859" t="str">
        <f t="shared" si="13"/>
        <v>5Hammersmith and Fulham</v>
      </c>
      <c r="B859">
        <v>5</v>
      </c>
      <c r="C859" t="s">
        <v>176</v>
      </c>
      <c r="D859" t="s">
        <v>1480</v>
      </c>
      <c r="E859" t="s">
        <v>524</v>
      </c>
      <c r="F859" t="s">
        <v>525</v>
      </c>
      <c r="H859" s="94">
        <v>99000</v>
      </c>
      <c r="I859" s="126"/>
    </row>
    <row r="860" spans="1:9" x14ac:dyDescent="0.3">
      <c r="A860" t="str">
        <f t="shared" si="13"/>
        <v>6Hammersmith and Fulham</v>
      </c>
      <c r="B860">
        <v>6</v>
      </c>
      <c r="C860" t="s">
        <v>176</v>
      </c>
      <c r="D860" t="s">
        <v>1481</v>
      </c>
      <c r="E860" t="s">
        <v>524</v>
      </c>
      <c r="F860" t="s">
        <v>525</v>
      </c>
      <c r="H860" s="94">
        <v>75766</v>
      </c>
      <c r="I860" s="126"/>
    </row>
    <row r="861" spans="1:9" x14ac:dyDescent="0.3">
      <c r="A861" t="str">
        <f t="shared" si="13"/>
        <v>7Hammersmith and Fulham</v>
      </c>
      <c r="B861">
        <v>7</v>
      </c>
      <c r="C861" t="s">
        <v>176</v>
      </c>
      <c r="D861" t="s">
        <v>554</v>
      </c>
      <c r="E861" t="s">
        <v>554</v>
      </c>
      <c r="H861" s="94">
        <v>10000</v>
      </c>
      <c r="I861" s="126"/>
    </row>
    <row r="862" spans="1:9" x14ac:dyDescent="0.3">
      <c r="A862" t="str">
        <f t="shared" si="13"/>
        <v>1Hampshire</v>
      </c>
      <c r="B862">
        <v>1</v>
      </c>
      <c r="C862" t="s">
        <v>178</v>
      </c>
      <c r="D862" t="s">
        <v>1482</v>
      </c>
      <c r="E862" t="s">
        <v>535</v>
      </c>
      <c r="F862" t="s">
        <v>536</v>
      </c>
      <c r="H862" s="94">
        <v>250000</v>
      </c>
      <c r="I862" s="126"/>
    </row>
    <row r="863" spans="1:9" x14ac:dyDescent="0.3">
      <c r="A863" t="str">
        <f t="shared" si="13"/>
        <v>2Hampshire</v>
      </c>
      <c r="B863">
        <v>2</v>
      </c>
      <c r="C863" t="s">
        <v>178</v>
      </c>
      <c r="D863" t="s">
        <v>1297</v>
      </c>
      <c r="E863" t="s">
        <v>535</v>
      </c>
      <c r="F863" t="s">
        <v>536</v>
      </c>
      <c r="H863" s="94">
        <v>5122081</v>
      </c>
      <c r="I863" s="126"/>
    </row>
    <row r="864" spans="1:9" x14ac:dyDescent="0.3">
      <c r="A864" t="str">
        <f t="shared" si="13"/>
        <v>3Hampshire</v>
      </c>
      <c r="B864">
        <v>3</v>
      </c>
      <c r="C864" t="s">
        <v>178</v>
      </c>
      <c r="D864" t="s">
        <v>1297</v>
      </c>
      <c r="E864" t="s">
        <v>523</v>
      </c>
      <c r="F864" t="s">
        <v>536</v>
      </c>
      <c r="H864" s="94">
        <v>2540000</v>
      </c>
      <c r="I864" s="126"/>
    </row>
    <row r="865" spans="1:9" x14ac:dyDescent="0.3">
      <c r="A865" t="str">
        <f t="shared" si="13"/>
        <v>4Hampshire</v>
      </c>
      <c r="B865">
        <v>4</v>
      </c>
      <c r="C865" t="s">
        <v>178</v>
      </c>
      <c r="D865" t="s">
        <v>1483</v>
      </c>
      <c r="E865" t="s">
        <v>523</v>
      </c>
      <c r="F865" t="s">
        <v>531</v>
      </c>
      <c r="H865" s="94">
        <v>3028473</v>
      </c>
      <c r="I865" s="126"/>
    </row>
    <row r="866" spans="1:9" x14ac:dyDescent="0.3">
      <c r="A866" t="str">
        <f t="shared" si="13"/>
        <v>5Hampshire</v>
      </c>
      <c r="B866">
        <v>5</v>
      </c>
      <c r="C866" t="s">
        <v>178</v>
      </c>
      <c r="D866" t="s">
        <v>1484</v>
      </c>
      <c r="E866" t="s">
        <v>509</v>
      </c>
      <c r="F866" t="s">
        <v>546</v>
      </c>
      <c r="H866" s="94">
        <v>300000</v>
      </c>
      <c r="I866" s="126"/>
    </row>
    <row r="867" spans="1:9" x14ac:dyDescent="0.3">
      <c r="A867" t="str">
        <f t="shared" si="13"/>
        <v>6Hampshire</v>
      </c>
      <c r="B867">
        <v>6</v>
      </c>
      <c r="C867" t="s">
        <v>178</v>
      </c>
      <c r="D867" t="s">
        <v>1485</v>
      </c>
      <c r="E867" t="s">
        <v>523</v>
      </c>
      <c r="F867" t="s">
        <v>531</v>
      </c>
      <c r="H867" s="94">
        <v>330000</v>
      </c>
      <c r="I867" s="126"/>
    </row>
    <row r="868" spans="1:9" x14ac:dyDescent="0.3">
      <c r="A868" t="str">
        <f t="shared" si="13"/>
        <v>7Hampshire</v>
      </c>
      <c r="B868">
        <v>7</v>
      </c>
      <c r="C868" t="s">
        <v>178</v>
      </c>
      <c r="D868" t="s">
        <v>1486</v>
      </c>
      <c r="E868" t="s">
        <v>535</v>
      </c>
      <c r="F868" t="s">
        <v>536</v>
      </c>
      <c r="H868" s="94">
        <v>500000</v>
      </c>
      <c r="I868" s="126"/>
    </row>
    <row r="869" spans="1:9" x14ac:dyDescent="0.3">
      <c r="A869" t="str">
        <f t="shared" si="13"/>
        <v>1Haringey</v>
      </c>
      <c r="B869">
        <v>1</v>
      </c>
      <c r="C869" t="s">
        <v>180</v>
      </c>
      <c r="D869" t="s">
        <v>1487</v>
      </c>
      <c r="E869" t="s">
        <v>535</v>
      </c>
      <c r="F869" t="s">
        <v>536</v>
      </c>
      <c r="H869" s="94">
        <v>100000</v>
      </c>
      <c r="I869" s="126"/>
    </row>
    <row r="870" spans="1:9" x14ac:dyDescent="0.3">
      <c r="A870" t="str">
        <f t="shared" si="13"/>
        <v>2Haringey</v>
      </c>
      <c r="B870">
        <v>2</v>
      </c>
      <c r="C870" t="s">
        <v>180</v>
      </c>
      <c r="D870" t="s">
        <v>1488</v>
      </c>
      <c r="E870" t="s">
        <v>521</v>
      </c>
      <c r="H870" s="94">
        <v>18111</v>
      </c>
      <c r="I870" s="126"/>
    </row>
    <row r="871" spans="1:9" x14ac:dyDescent="0.3">
      <c r="A871" t="str">
        <f t="shared" si="13"/>
        <v>3Haringey</v>
      </c>
      <c r="B871">
        <v>3</v>
      </c>
      <c r="C871" t="s">
        <v>180</v>
      </c>
      <c r="D871" t="s">
        <v>1489</v>
      </c>
      <c r="E871" t="s">
        <v>523</v>
      </c>
      <c r="F871" t="s">
        <v>531</v>
      </c>
      <c r="H871" s="94">
        <v>1737648</v>
      </c>
      <c r="I871" s="126"/>
    </row>
    <row r="872" spans="1:9" x14ac:dyDescent="0.3">
      <c r="A872" t="str">
        <f t="shared" si="13"/>
        <v>4Haringey</v>
      </c>
      <c r="B872">
        <v>4</v>
      </c>
      <c r="C872" t="s">
        <v>180</v>
      </c>
      <c r="D872" t="s">
        <v>1490</v>
      </c>
      <c r="E872" t="s">
        <v>535</v>
      </c>
      <c r="F872" t="s">
        <v>536</v>
      </c>
      <c r="H872" s="94">
        <v>138183</v>
      </c>
      <c r="I872" s="126"/>
    </row>
    <row r="873" spans="1:9" x14ac:dyDescent="0.3">
      <c r="A873" t="str">
        <f t="shared" si="13"/>
        <v>5Haringey</v>
      </c>
      <c r="B873">
        <v>5</v>
      </c>
      <c r="C873" t="s">
        <v>180</v>
      </c>
      <c r="D873" t="s">
        <v>1491</v>
      </c>
      <c r="E873" t="s">
        <v>532</v>
      </c>
      <c r="F873" t="s">
        <v>545</v>
      </c>
      <c r="H873" s="94">
        <v>37290</v>
      </c>
      <c r="I873" s="126"/>
    </row>
    <row r="874" spans="1:9" x14ac:dyDescent="0.3">
      <c r="A874" t="str">
        <f t="shared" si="13"/>
        <v>6Haringey</v>
      </c>
      <c r="B874">
        <v>6</v>
      </c>
      <c r="C874" t="s">
        <v>180</v>
      </c>
      <c r="D874" t="s">
        <v>1492</v>
      </c>
      <c r="E874" t="s">
        <v>532</v>
      </c>
      <c r="F874" t="s">
        <v>545</v>
      </c>
      <c r="H874" s="94">
        <v>182000</v>
      </c>
      <c r="I874" s="126"/>
    </row>
    <row r="875" spans="1:9" x14ac:dyDescent="0.3">
      <c r="A875" t="str">
        <f t="shared" si="13"/>
        <v>1Harrow</v>
      </c>
      <c r="B875">
        <v>1</v>
      </c>
      <c r="C875" t="s">
        <v>182</v>
      </c>
      <c r="D875" t="s">
        <v>521</v>
      </c>
      <c r="E875" t="s">
        <v>521</v>
      </c>
      <c r="F875" t="s">
        <v>546</v>
      </c>
      <c r="H875" s="94">
        <v>8080</v>
      </c>
      <c r="I875" s="126"/>
    </row>
    <row r="876" spans="1:9" x14ac:dyDescent="0.3">
      <c r="A876" t="str">
        <f t="shared" si="13"/>
        <v>2Harrow</v>
      </c>
      <c r="B876">
        <v>2</v>
      </c>
      <c r="C876" t="s">
        <v>182</v>
      </c>
      <c r="D876" t="s">
        <v>1493</v>
      </c>
      <c r="E876" t="s">
        <v>535</v>
      </c>
      <c r="F876" t="s">
        <v>536</v>
      </c>
      <c r="H876" s="94">
        <v>181150</v>
      </c>
      <c r="I876" s="126"/>
    </row>
    <row r="877" spans="1:9" x14ac:dyDescent="0.3">
      <c r="A877" t="str">
        <f t="shared" si="13"/>
        <v>3Harrow</v>
      </c>
      <c r="B877">
        <v>3</v>
      </c>
      <c r="C877" t="s">
        <v>182</v>
      </c>
      <c r="D877" t="s">
        <v>1494</v>
      </c>
      <c r="E877" t="s">
        <v>529</v>
      </c>
      <c r="F877" t="s">
        <v>542</v>
      </c>
      <c r="H877" s="94">
        <v>642110</v>
      </c>
      <c r="I877" s="126"/>
    </row>
    <row r="878" spans="1:9" x14ac:dyDescent="0.3">
      <c r="A878" t="str">
        <f t="shared" si="13"/>
        <v>4Harrow</v>
      </c>
      <c r="B878">
        <v>4</v>
      </c>
      <c r="C878" t="s">
        <v>182</v>
      </c>
      <c r="D878" t="s">
        <v>1495</v>
      </c>
      <c r="E878" t="s">
        <v>529</v>
      </c>
      <c r="F878" t="s">
        <v>542</v>
      </c>
      <c r="H878" s="94">
        <v>70000</v>
      </c>
      <c r="I878" s="126"/>
    </row>
    <row r="879" spans="1:9" x14ac:dyDescent="0.3">
      <c r="A879" t="str">
        <f t="shared" si="13"/>
        <v>5Harrow</v>
      </c>
      <c r="B879">
        <v>5</v>
      </c>
      <c r="C879" t="s">
        <v>182</v>
      </c>
      <c r="D879" t="s">
        <v>803</v>
      </c>
      <c r="E879" t="s">
        <v>534</v>
      </c>
      <c r="F879" t="s">
        <v>538</v>
      </c>
      <c r="H879" s="94">
        <v>85000</v>
      </c>
      <c r="I879" s="126"/>
    </row>
    <row r="880" spans="1:9" x14ac:dyDescent="0.3">
      <c r="A880" t="str">
        <f t="shared" si="13"/>
        <v>6Harrow</v>
      </c>
      <c r="B880">
        <v>6</v>
      </c>
      <c r="C880" t="s">
        <v>182</v>
      </c>
      <c r="D880" t="s">
        <v>1496</v>
      </c>
      <c r="E880" t="s">
        <v>523</v>
      </c>
      <c r="F880" t="s">
        <v>541</v>
      </c>
      <c r="H880" s="94">
        <v>228850</v>
      </c>
      <c r="I880" s="126"/>
    </row>
    <row r="881" spans="1:9" x14ac:dyDescent="0.3">
      <c r="A881" t="str">
        <f t="shared" si="13"/>
        <v>7Harrow</v>
      </c>
      <c r="B881">
        <v>7</v>
      </c>
      <c r="C881" t="s">
        <v>182</v>
      </c>
      <c r="D881" t="s">
        <v>1497</v>
      </c>
      <c r="E881" t="s">
        <v>529</v>
      </c>
      <c r="F881" t="s">
        <v>542</v>
      </c>
      <c r="H881" s="94">
        <v>223963</v>
      </c>
      <c r="I881" s="126"/>
    </row>
    <row r="882" spans="1:9" x14ac:dyDescent="0.3">
      <c r="A882" t="str">
        <f t="shared" si="13"/>
        <v>8Harrow</v>
      </c>
      <c r="B882">
        <v>8</v>
      </c>
      <c r="C882" t="s">
        <v>182</v>
      </c>
      <c r="D882" t="s">
        <v>1498</v>
      </c>
      <c r="E882" t="s">
        <v>524</v>
      </c>
      <c r="F882" t="s">
        <v>525</v>
      </c>
      <c r="H882" s="94">
        <v>39000</v>
      </c>
      <c r="I882" s="126"/>
    </row>
    <row r="883" spans="1:9" x14ac:dyDescent="0.3">
      <c r="A883" t="str">
        <f t="shared" si="13"/>
        <v>9Harrow</v>
      </c>
      <c r="B883">
        <v>9</v>
      </c>
      <c r="C883" t="s">
        <v>182</v>
      </c>
      <c r="D883" t="s">
        <v>1163</v>
      </c>
      <c r="E883" t="s">
        <v>524</v>
      </c>
      <c r="F883" t="s">
        <v>525</v>
      </c>
      <c r="H883" s="94">
        <v>73000</v>
      </c>
      <c r="I883" s="126"/>
    </row>
    <row r="884" spans="1:9" x14ac:dyDescent="0.3">
      <c r="A884" t="str">
        <f t="shared" si="13"/>
        <v>10Harrow</v>
      </c>
      <c r="B884">
        <v>10</v>
      </c>
      <c r="C884" t="s">
        <v>182</v>
      </c>
      <c r="D884" t="s">
        <v>1499</v>
      </c>
      <c r="E884" t="s">
        <v>535</v>
      </c>
      <c r="F884" t="s">
        <v>536</v>
      </c>
      <c r="H884" s="94">
        <v>127000</v>
      </c>
      <c r="I884" s="126"/>
    </row>
    <row r="885" spans="1:9" x14ac:dyDescent="0.3">
      <c r="A885" t="str">
        <f t="shared" si="13"/>
        <v>11Harrow</v>
      </c>
      <c r="B885">
        <v>11</v>
      </c>
      <c r="C885" t="s">
        <v>182</v>
      </c>
      <c r="D885" t="s">
        <v>1500</v>
      </c>
      <c r="E885" t="s">
        <v>524</v>
      </c>
      <c r="F885" t="s">
        <v>525</v>
      </c>
      <c r="H885" s="94">
        <v>246000</v>
      </c>
      <c r="I885" s="126"/>
    </row>
    <row r="886" spans="1:9" x14ac:dyDescent="0.3">
      <c r="A886" t="str">
        <f t="shared" si="13"/>
        <v>1Hartlepool</v>
      </c>
      <c r="B886">
        <v>1</v>
      </c>
      <c r="C886" t="s">
        <v>184</v>
      </c>
      <c r="D886" t="s">
        <v>1501</v>
      </c>
      <c r="E886" t="s">
        <v>535</v>
      </c>
      <c r="F886" t="s">
        <v>536</v>
      </c>
      <c r="H886" s="94">
        <v>409535</v>
      </c>
      <c r="I886" s="126"/>
    </row>
    <row r="887" spans="1:9" x14ac:dyDescent="0.3">
      <c r="A887" t="str">
        <f t="shared" si="13"/>
        <v>2Hartlepool</v>
      </c>
      <c r="B887">
        <v>2</v>
      </c>
      <c r="C887" t="s">
        <v>184</v>
      </c>
      <c r="D887" t="s">
        <v>1153</v>
      </c>
      <c r="E887" t="s">
        <v>543</v>
      </c>
      <c r="F887" t="s">
        <v>544</v>
      </c>
      <c r="H887" s="94">
        <v>56700</v>
      </c>
      <c r="I887" s="126"/>
    </row>
    <row r="888" spans="1:9" x14ac:dyDescent="0.3">
      <c r="A888" t="str">
        <f t="shared" si="13"/>
        <v>3Hartlepool</v>
      </c>
      <c r="B888">
        <v>3</v>
      </c>
      <c r="C888" t="s">
        <v>184</v>
      </c>
      <c r="D888" t="s">
        <v>1155</v>
      </c>
      <c r="E888" t="s">
        <v>527</v>
      </c>
      <c r="F888" t="s">
        <v>551</v>
      </c>
      <c r="H888" s="94">
        <v>25000</v>
      </c>
      <c r="I888" s="126"/>
    </row>
    <row r="889" spans="1:9" x14ac:dyDescent="0.3">
      <c r="A889" t="str">
        <f t="shared" si="13"/>
        <v>4Hartlepool</v>
      </c>
      <c r="B889">
        <v>4</v>
      </c>
      <c r="C889" t="s">
        <v>184</v>
      </c>
      <c r="D889" t="s">
        <v>1502</v>
      </c>
      <c r="E889" t="s">
        <v>509</v>
      </c>
      <c r="H889" s="94">
        <v>5400</v>
      </c>
      <c r="I889" s="126"/>
    </row>
    <row r="890" spans="1:9" x14ac:dyDescent="0.3">
      <c r="A890" t="str">
        <f t="shared" si="13"/>
        <v>5Hartlepool</v>
      </c>
      <c r="B890">
        <v>5</v>
      </c>
      <c r="C890" t="s">
        <v>184</v>
      </c>
      <c r="D890" t="s">
        <v>1503</v>
      </c>
      <c r="E890" t="s">
        <v>543</v>
      </c>
      <c r="F890" t="s">
        <v>544</v>
      </c>
      <c r="H890" s="94">
        <v>6345</v>
      </c>
      <c r="I890" s="126"/>
    </row>
    <row r="891" spans="1:9" x14ac:dyDescent="0.3">
      <c r="A891" t="str">
        <f t="shared" si="13"/>
        <v>6Hartlepool</v>
      </c>
      <c r="B891">
        <v>6</v>
      </c>
      <c r="C891" t="s">
        <v>184</v>
      </c>
      <c r="D891" t="s">
        <v>1504</v>
      </c>
      <c r="E891" t="s">
        <v>509</v>
      </c>
      <c r="H891" s="94">
        <v>6500</v>
      </c>
      <c r="I891" s="126"/>
    </row>
    <row r="892" spans="1:9" x14ac:dyDescent="0.3">
      <c r="A892" t="str">
        <f t="shared" si="13"/>
        <v>7Hartlepool</v>
      </c>
      <c r="B892">
        <v>7</v>
      </c>
      <c r="C892" t="s">
        <v>184</v>
      </c>
      <c r="D892" t="s">
        <v>1505</v>
      </c>
      <c r="E892" t="s">
        <v>523</v>
      </c>
      <c r="F892" t="s">
        <v>531</v>
      </c>
      <c r="H892" s="94">
        <v>63000</v>
      </c>
      <c r="I892" s="126"/>
    </row>
    <row r="893" spans="1:9" x14ac:dyDescent="0.3">
      <c r="A893" t="str">
        <f t="shared" si="13"/>
        <v>8Hartlepool</v>
      </c>
      <c r="B893">
        <v>8</v>
      </c>
      <c r="C893" t="s">
        <v>184</v>
      </c>
      <c r="D893" t="s">
        <v>1506</v>
      </c>
      <c r="E893" t="s">
        <v>527</v>
      </c>
      <c r="F893" t="s">
        <v>539</v>
      </c>
      <c r="H893" s="94">
        <v>250000</v>
      </c>
      <c r="I893" s="126"/>
    </row>
    <row r="894" spans="1:9" x14ac:dyDescent="0.3">
      <c r="A894" t="str">
        <f t="shared" si="13"/>
        <v>9Hartlepool</v>
      </c>
      <c r="B894">
        <v>9</v>
      </c>
      <c r="C894" t="s">
        <v>184</v>
      </c>
      <c r="D894" t="s">
        <v>1507</v>
      </c>
      <c r="E894" t="s">
        <v>543</v>
      </c>
      <c r="F894" t="s">
        <v>544</v>
      </c>
      <c r="H894" s="94">
        <v>13752</v>
      </c>
      <c r="I894" s="126"/>
    </row>
    <row r="895" spans="1:9" x14ac:dyDescent="0.3">
      <c r="A895" t="str">
        <f t="shared" si="13"/>
        <v>10Hartlepool</v>
      </c>
      <c r="B895">
        <v>10</v>
      </c>
      <c r="C895" t="s">
        <v>184</v>
      </c>
      <c r="D895" t="s">
        <v>1508</v>
      </c>
      <c r="E895" t="s">
        <v>535</v>
      </c>
      <c r="F895" t="s">
        <v>536</v>
      </c>
      <c r="H895" s="94">
        <v>20000</v>
      </c>
      <c r="I895" s="126"/>
    </row>
    <row r="896" spans="1:9" x14ac:dyDescent="0.3">
      <c r="A896" t="str">
        <f t="shared" si="13"/>
        <v>1Havering</v>
      </c>
      <c r="B896">
        <v>1</v>
      </c>
      <c r="C896" t="s">
        <v>186</v>
      </c>
      <c r="D896" t="s">
        <v>1509</v>
      </c>
      <c r="E896" t="s">
        <v>534</v>
      </c>
      <c r="F896" t="s">
        <v>538</v>
      </c>
      <c r="H896" s="94">
        <v>9624</v>
      </c>
      <c r="I896" s="126"/>
    </row>
    <row r="897" spans="1:9" x14ac:dyDescent="0.3">
      <c r="A897" t="str">
        <f t="shared" si="13"/>
        <v>2Havering</v>
      </c>
      <c r="B897">
        <v>2</v>
      </c>
      <c r="C897" t="s">
        <v>186</v>
      </c>
      <c r="D897" t="s">
        <v>1509</v>
      </c>
      <c r="E897" t="s">
        <v>534</v>
      </c>
      <c r="F897" t="s">
        <v>540</v>
      </c>
      <c r="H897" s="94">
        <v>52376</v>
      </c>
      <c r="I897" s="126"/>
    </row>
    <row r="898" spans="1:9" x14ac:dyDescent="0.3">
      <c r="A898" t="str">
        <f t="shared" ref="A898:A961" si="14">B898&amp;C898</f>
        <v>3Havering</v>
      </c>
      <c r="B898">
        <v>3</v>
      </c>
      <c r="C898" t="s">
        <v>186</v>
      </c>
      <c r="D898" t="s">
        <v>1510</v>
      </c>
      <c r="E898" t="s">
        <v>534</v>
      </c>
      <c r="F898" t="s">
        <v>538</v>
      </c>
      <c r="H898" s="94">
        <v>68000</v>
      </c>
      <c r="I898" s="126"/>
    </row>
    <row r="899" spans="1:9" x14ac:dyDescent="0.3">
      <c r="A899" t="str">
        <f t="shared" si="14"/>
        <v>4Havering</v>
      </c>
      <c r="B899">
        <v>4</v>
      </c>
      <c r="C899" t="s">
        <v>186</v>
      </c>
      <c r="D899" t="s">
        <v>1511</v>
      </c>
      <c r="E899" t="s">
        <v>529</v>
      </c>
      <c r="F899" t="s">
        <v>542</v>
      </c>
      <c r="H899" s="94">
        <v>22089.67</v>
      </c>
      <c r="I899" s="126"/>
    </row>
    <row r="900" spans="1:9" x14ac:dyDescent="0.3">
      <c r="A900" t="str">
        <f t="shared" si="14"/>
        <v>5Havering</v>
      </c>
      <c r="B900">
        <v>5</v>
      </c>
      <c r="C900" t="s">
        <v>186</v>
      </c>
      <c r="D900" t="s">
        <v>1512</v>
      </c>
      <c r="E900" t="s">
        <v>522</v>
      </c>
      <c r="H900" s="94">
        <v>151488</v>
      </c>
      <c r="I900" s="126"/>
    </row>
    <row r="901" spans="1:9" x14ac:dyDescent="0.3">
      <c r="A901" t="str">
        <f t="shared" si="14"/>
        <v>6Havering</v>
      </c>
      <c r="B901">
        <v>6</v>
      </c>
      <c r="C901" t="s">
        <v>186</v>
      </c>
      <c r="D901" t="s">
        <v>1513</v>
      </c>
      <c r="E901" t="s">
        <v>529</v>
      </c>
      <c r="F901" t="s">
        <v>542</v>
      </c>
      <c r="H901" s="94">
        <v>8692.19</v>
      </c>
      <c r="I901" s="126"/>
    </row>
    <row r="902" spans="1:9" x14ac:dyDescent="0.3">
      <c r="A902" t="str">
        <f t="shared" si="14"/>
        <v>7Havering</v>
      </c>
      <c r="B902">
        <v>7</v>
      </c>
      <c r="C902" t="s">
        <v>186</v>
      </c>
      <c r="D902" t="s">
        <v>1514</v>
      </c>
      <c r="E902" t="s">
        <v>524</v>
      </c>
      <c r="F902" t="s">
        <v>525</v>
      </c>
      <c r="H902" s="94">
        <v>72480</v>
      </c>
      <c r="I902" s="126"/>
    </row>
    <row r="903" spans="1:9" x14ac:dyDescent="0.3">
      <c r="A903" t="str">
        <f t="shared" si="14"/>
        <v>8Havering</v>
      </c>
      <c r="B903">
        <v>8</v>
      </c>
      <c r="C903" t="s">
        <v>186</v>
      </c>
      <c r="D903" t="s">
        <v>1515</v>
      </c>
      <c r="E903" t="s">
        <v>535</v>
      </c>
      <c r="F903" t="s">
        <v>536</v>
      </c>
      <c r="H903" s="94">
        <v>45000</v>
      </c>
      <c r="I903" s="126"/>
    </row>
    <row r="904" spans="1:9" x14ac:dyDescent="0.3">
      <c r="A904" t="str">
        <f t="shared" si="14"/>
        <v>9Havering</v>
      </c>
      <c r="B904">
        <v>9</v>
      </c>
      <c r="C904" t="s">
        <v>186</v>
      </c>
      <c r="D904" t="s">
        <v>1516</v>
      </c>
      <c r="E904" t="s">
        <v>521</v>
      </c>
      <c r="H904" s="94">
        <v>23732.55</v>
      </c>
      <c r="I904" s="126"/>
    </row>
    <row r="905" spans="1:9" x14ac:dyDescent="0.3">
      <c r="A905" t="str">
        <f t="shared" si="14"/>
        <v>10Havering</v>
      </c>
      <c r="B905">
        <v>10</v>
      </c>
      <c r="C905" t="s">
        <v>186</v>
      </c>
      <c r="D905" t="s">
        <v>1517</v>
      </c>
      <c r="E905" t="s">
        <v>523</v>
      </c>
      <c r="F905" t="s">
        <v>531</v>
      </c>
      <c r="H905" s="94">
        <v>380442.91</v>
      </c>
      <c r="I905" s="126"/>
    </row>
    <row r="906" spans="1:9" x14ac:dyDescent="0.3">
      <c r="A906" t="str">
        <f t="shared" si="14"/>
        <v>11Havering</v>
      </c>
      <c r="B906">
        <v>11</v>
      </c>
      <c r="C906" t="s">
        <v>186</v>
      </c>
      <c r="D906" t="s">
        <v>1518</v>
      </c>
      <c r="E906" t="s">
        <v>532</v>
      </c>
      <c r="F906" t="s">
        <v>533</v>
      </c>
      <c r="H906" s="94">
        <v>201024.35</v>
      </c>
      <c r="I906" s="126"/>
    </row>
    <row r="907" spans="1:9" x14ac:dyDescent="0.3">
      <c r="A907" t="str">
        <f t="shared" si="14"/>
        <v>12Havering</v>
      </c>
      <c r="B907">
        <v>12</v>
      </c>
      <c r="C907" t="s">
        <v>186</v>
      </c>
      <c r="D907" t="s">
        <v>1519</v>
      </c>
      <c r="E907" t="s">
        <v>529</v>
      </c>
      <c r="F907" t="s">
        <v>530</v>
      </c>
      <c r="H907" s="94">
        <v>554626</v>
      </c>
      <c r="I907" s="126"/>
    </row>
    <row r="908" spans="1:9" x14ac:dyDescent="0.3">
      <c r="A908" t="str">
        <f t="shared" si="14"/>
        <v>13Havering</v>
      </c>
      <c r="B908">
        <v>13</v>
      </c>
      <c r="C908" t="s">
        <v>186</v>
      </c>
      <c r="D908" t="s">
        <v>1520</v>
      </c>
      <c r="E908" t="s">
        <v>532</v>
      </c>
      <c r="F908" t="s">
        <v>533</v>
      </c>
      <c r="H908" s="94">
        <v>34576.43</v>
      </c>
      <c r="I908" s="126"/>
    </row>
    <row r="909" spans="1:9" x14ac:dyDescent="0.3">
      <c r="A909" t="str">
        <f t="shared" si="14"/>
        <v>14Havering</v>
      </c>
      <c r="B909">
        <v>14</v>
      </c>
      <c r="C909" t="s">
        <v>186</v>
      </c>
      <c r="D909" t="s">
        <v>1521</v>
      </c>
      <c r="E909" t="s">
        <v>529</v>
      </c>
      <c r="F909" t="s">
        <v>530</v>
      </c>
      <c r="H909" s="94">
        <v>7970</v>
      </c>
      <c r="I909" s="126"/>
    </row>
    <row r="910" spans="1:9" x14ac:dyDescent="0.3">
      <c r="A910" t="str">
        <f t="shared" si="14"/>
        <v>15Havering</v>
      </c>
      <c r="B910">
        <v>15</v>
      </c>
      <c r="C910" t="s">
        <v>186</v>
      </c>
      <c r="D910" t="s">
        <v>1522</v>
      </c>
      <c r="E910" t="s">
        <v>532</v>
      </c>
      <c r="F910" t="s">
        <v>537</v>
      </c>
      <c r="H910" s="94">
        <v>33971.43</v>
      </c>
      <c r="I910" s="126"/>
    </row>
    <row r="911" spans="1:9" x14ac:dyDescent="0.3">
      <c r="A911" t="str">
        <f t="shared" si="14"/>
        <v>16Havering</v>
      </c>
      <c r="B911">
        <v>16</v>
      </c>
      <c r="C911" t="s">
        <v>186</v>
      </c>
      <c r="D911" t="s">
        <v>1523</v>
      </c>
      <c r="E911" t="s">
        <v>532</v>
      </c>
      <c r="F911" t="s">
        <v>537</v>
      </c>
      <c r="H911" s="94">
        <v>707230.84000000008</v>
      </c>
      <c r="I911" s="126"/>
    </row>
    <row r="912" spans="1:9" x14ac:dyDescent="0.3">
      <c r="A912" t="str">
        <f t="shared" si="14"/>
        <v>1Herefordshire, County of</v>
      </c>
      <c r="B912">
        <v>1</v>
      </c>
      <c r="C912" t="s">
        <v>188</v>
      </c>
      <c r="D912" t="s">
        <v>1338</v>
      </c>
      <c r="E912" t="s">
        <v>535</v>
      </c>
      <c r="F912" t="s">
        <v>536</v>
      </c>
      <c r="H912" s="94">
        <v>347109</v>
      </c>
      <c r="I912" s="126"/>
    </row>
    <row r="913" spans="1:9" x14ac:dyDescent="0.3">
      <c r="A913" t="str">
        <f t="shared" si="14"/>
        <v>2Herefordshire, County of</v>
      </c>
      <c r="B913">
        <v>2</v>
      </c>
      <c r="C913" t="s">
        <v>188</v>
      </c>
      <c r="D913" t="s">
        <v>1524</v>
      </c>
      <c r="E913" t="s">
        <v>529</v>
      </c>
      <c r="F913" t="s">
        <v>542</v>
      </c>
      <c r="H913" s="94">
        <v>336736</v>
      </c>
      <c r="I913" s="126"/>
    </row>
    <row r="914" spans="1:9" x14ac:dyDescent="0.3">
      <c r="A914" t="str">
        <f t="shared" si="14"/>
        <v>3Herefordshire, County of</v>
      </c>
      <c r="B914">
        <v>3</v>
      </c>
      <c r="C914" t="s">
        <v>188</v>
      </c>
      <c r="D914" t="s">
        <v>1282</v>
      </c>
      <c r="E914" t="s">
        <v>523</v>
      </c>
      <c r="F914" t="s">
        <v>541</v>
      </c>
      <c r="H914" s="94">
        <v>108211</v>
      </c>
      <c r="I914" s="126"/>
    </row>
    <row r="915" spans="1:9" x14ac:dyDescent="0.3">
      <c r="A915" t="str">
        <f t="shared" si="14"/>
        <v>4Herefordshire, County of</v>
      </c>
      <c r="B915">
        <v>4</v>
      </c>
      <c r="C915" t="s">
        <v>188</v>
      </c>
      <c r="D915" t="s">
        <v>1525</v>
      </c>
      <c r="E915" t="s">
        <v>532</v>
      </c>
      <c r="F915" t="s">
        <v>537</v>
      </c>
      <c r="H915" s="94">
        <v>386632</v>
      </c>
      <c r="I915" s="126"/>
    </row>
    <row r="916" spans="1:9" x14ac:dyDescent="0.3">
      <c r="A916" t="str">
        <f t="shared" si="14"/>
        <v>5Herefordshire, County of</v>
      </c>
      <c r="B916">
        <v>5</v>
      </c>
      <c r="C916" t="s">
        <v>188</v>
      </c>
      <c r="D916" t="s">
        <v>1526</v>
      </c>
      <c r="E916" t="s">
        <v>532</v>
      </c>
      <c r="F916" t="s">
        <v>533</v>
      </c>
      <c r="H916" s="94">
        <v>63124</v>
      </c>
      <c r="I916" s="126"/>
    </row>
    <row r="917" spans="1:9" x14ac:dyDescent="0.3">
      <c r="A917" t="str">
        <f t="shared" si="14"/>
        <v>6Herefordshire, County of</v>
      </c>
      <c r="B917">
        <v>6</v>
      </c>
      <c r="C917" t="s">
        <v>188</v>
      </c>
      <c r="D917" t="s">
        <v>1527</v>
      </c>
      <c r="E917" t="s">
        <v>509</v>
      </c>
      <c r="H917" s="94">
        <v>50000</v>
      </c>
      <c r="I917" s="126"/>
    </row>
    <row r="918" spans="1:9" x14ac:dyDescent="0.3">
      <c r="A918" t="str">
        <f t="shared" si="14"/>
        <v>1Hertfordshire</v>
      </c>
      <c r="B918">
        <v>1</v>
      </c>
      <c r="C918" t="s">
        <v>190</v>
      </c>
      <c r="D918" t="s">
        <v>1528</v>
      </c>
      <c r="E918" t="s">
        <v>522</v>
      </c>
      <c r="H918" s="94">
        <v>28000</v>
      </c>
      <c r="I918" s="126"/>
    </row>
    <row r="919" spans="1:9" x14ac:dyDescent="0.3">
      <c r="A919" t="str">
        <f t="shared" si="14"/>
        <v>2Hertfordshire</v>
      </c>
      <c r="B919">
        <v>2</v>
      </c>
      <c r="C919" t="s">
        <v>190</v>
      </c>
      <c r="D919" t="s">
        <v>1529</v>
      </c>
      <c r="E919" t="s">
        <v>522</v>
      </c>
      <c r="H919" s="94">
        <v>60000</v>
      </c>
      <c r="I919" s="126"/>
    </row>
    <row r="920" spans="1:9" x14ac:dyDescent="0.3">
      <c r="A920" t="str">
        <f t="shared" si="14"/>
        <v>3Hertfordshire</v>
      </c>
      <c r="B920">
        <v>3</v>
      </c>
      <c r="C920" t="s">
        <v>190</v>
      </c>
      <c r="D920" t="s">
        <v>1530</v>
      </c>
      <c r="E920" t="s">
        <v>522</v>
      </c>
      <c r="H920" s="94">
        <v>219000</v>
      </c>
      <c r="I920" s="126"/>
    </row>
    <row r="921" spans="1:9" x14ac:dyDescent="0.3">
      <c r="A921" t="str">
        <f t="shared" si="14"/>
        <v>4Hertfordshire</v>
      </c>
      <c r="B921">
        <v>4</v>
      </c>
      <c r="C921" t="s">
        <v>190</v>
      </c>
      <c r="D921" t="s">
        <v>962</v>
      </c>
      <c r="E921" t="s">
        <v>527</v>
      </c>
      <c r="F921" t="s">
        <v>528</v>
      </c>
      <c r="H921" s="94">
        <v>2400</v>
      </c>
      <c r="I921" s="126"/>
    </row>
    <row r="922" spans="1:9" x14ac:dyDescent="0.3">
      <c r="A922" t="str">
        <f t="shared" si="14"/>
        <v>5Hertfordshire</v>
      </c>
      <c r="B922">
        <v>5</v>
      </c>
      <c r="C922" t="s">
        <v>190</v>
      </c>
      <c r="D922" t="s">
        <v>1531</v>
      </c>
      <c r="E922" t="s">
        <v>522</v>
      </c>
      <c r="H922" s="94">
        <v>75000</v>
      </c>
      <c r="I922" s="126"/>
    </row>
    <row r="923" spans="1:9" x14ac:dyDescent="0.3">
      <c r="A923" t="str">
        <f t="shared" si="14"/>
        <v>6Hertfordshire</v>
      </c>
      <c r="B923">
        <v>6</v>
      </c>
      <c r="C923" t="s">
        <v>190</v>
      </c>
      <c r="D923" t="s">
        <v>1532</v>
      </c>
      <c r="E923" t="s">
        <v>535</v>
      </c>
      <c r="F923" t="s">
        <v>509</v>
      </c>
      <c r="H923" s="94">
        <v>147700</v>
      </c>
      <c r="I923" s="126"/>
    </row>
    <row r="924" spans="1:9" x14ac:dyDescent="0.3">
      <c r="A924" t="str">
        <f t="shared" si="14"/>
        <v>7Hertfordshire</v>
      </c>
      <c r="B924">
        <v>7</v>
      </c>
      <c r="C924" t="s">
        <v>190</v>
      </c>
      <c r="D924" t="s">
        <v>1533</v>
      </c>
      <c r="E924" t="s">
        <v>522</v>
      </c>
      <c r="H924" s="94">
        <v>11000</v>
      </c>
      <c r="I924" s="126"/>
    </row>
    <row r="925" spans="1:9" x14ac:dyDescent="0.3">
      <c r="A925" t="str">
        <f t="shared" si="14"/>
        <v>8Hertfordshire</v>
      </c>
      <c r="B925">
        <v>8</v>
      </c>
      <c r="C925" t="s">
        <v>190</v>
      </c>
      <c r="D925" t="s">
        <v>1534</v>
      </c>
      <c r="E925" t="s">
        <v>543</v>
      </c>
      <c r="F925" t="s">
        <v>544</v>
      </c>
      <c r="H925" s="94">
        <v>70000</v>
      </c>
      <c r="I925" s="126"/>
    </row>
    <row r="926" spans="1:9" x14ac:dyDescent="0.3">
      <c r="A926" t="str">
        <f t="shared" si="14"/>
        <v>9Hertfordshire</v>
      </c>
      <c r="B926">
        <v>9</v>
      </c>
      <c r="C926" t="s">
        <v>190</v>
      </c>
      <c r="D926" t="s">
        <v>1535</v>
      </c>
      <c r="E926" t="s">
        <v>529</v>
      </c>
      <c r="F926" t="s">
        <v>542</v>
      </c>
      <c r="H926" s="94">
        <v>188000</v>
      </c>
      <c r="I926" s="126"/>
    </row>
    <row r="927" spans="1:9" x14ac:dyDescent="0.3">
      <c r="A927" t="str">
        <f t="shared" si="14"/>
        <v>10Hertfordshire</v>
      </c>
      <c r="B927">
        <v>10</v>
      </c>
      <c r="C927" t="s">
        <v>190</v>
      </c>
      <c r="D927" t="s">
        <v>1536</v>
      </c>
      <c r="E927" t="s">
        <v>529</v>
      </c>
      <c r="F927" t="s">
        <v>530</v>
      </c>
      <c r="H927" s="94">
        <v>132000</v>
      </c>
      <c r="I927" s="126"/>
    </row>
    <row r="928" spans="1:9" x14ac:dyDescent="0.3">
      <c r="A928" t="str">
        <f t="shared" si="14"/>
        <v>11Hertfordshire</v>
      </c>
      <c r="B928">
        <v>11</v>
      </c>
      <c r="C928" t="s">
        <v>190</v>
      </c>
      <c r="D928" t="s">
        <v>1537</v>
      </c>
      <c r="E928" t="s">
        <v>543</v>
      </c>
      <c r="F928" t="s">
        <v>544</v>
      </c>
      <c r="H928" s="94">
        <v>46000</v>
      </c>
      <c r="I928" s="126"/>
    </row>
    <row r="929" spans="1:9" x14ac:dyDescent="0.3">
      <c r="A929" t="str">
        <f t="shared" si="14"/>
        <v>12Hertfordshire</v>
      </c>
      <c r="B929">
        <v>12</v>
      </c>
      <c r="C929" t="s">
        <v>190</v>
      </c>
      <c r="D929" t="s">
        <v>1538</v>
      </c>
      <c r="E929" t="s">
        <v>534</v>
      </c>
      <c r="F929" t="s">
        <v>509</v>
      </c>
      <c r="H929" s="94">
        <v>35000</v>
      </c>
      <c r="I929" s="126"/>
    </row>
    <row r="930" spans="1:9" x14ac:dyDescent="0.3">
      <c r="A930" t="str">
        <f t="shared" si="14"/>
        <v>13Hertfordshire</v>
      </c>
      <c r="B930">
        <v>13</v>
      </c>
      <c r="C930" t="s">
        <v>190</v>
      </c>
      <c r="D930" t="s">
        <v>1539</v>
      </c>
      <c r="E930" t="s">
        <v>522</v>
      </c>
      <c r="H930" s="94">
        <v>36000</v>
      </c>
      <c r="I930" s="126"/>
    </row>
    <row r="931" spans="1:9" x14ac:dyDescent="0.3">
      <c r="A931" t="str">
        <f t="shared" si="14"/>
        <v>14Hertfordshire</v>
      </c>
      <c r="B931">
        <v>14</v>
      </c>
      <c r="C931" t="s">
        <v>190</v>
      </c>
      <c r="D931" t="s">
        <v>1540</v>
      </c>
      <c r="E931" t="s">
        <v>522</v>
      </c>
      <c r="H931" s="94">
        <v>123000</v>
      </c>
      <c r="I931" s="126"/>
    </row>
    <row r="932" spans="1:9" x14ac:dyDescent="0.3">
      <c r="A932" t="str">
        <f t="shared" si="14"/>
        <v>15Hertfordshire</v>
      </c>
      <c r="B932">
        <v>15</v>
      </c>
      <c r="C932" t="s">
        <v>190</v>
      </c>
      <c r="D932" t="s">
        <v>965</v>
      </c>
      <c r="E932" t="s">
        <v>509</v>
      </c>
      <c r="H932" s="94">
        <v>6000</v>
      </c>
      <c r="I932" s="126"/>
    </row>
    <row r="933" spans="1:9" x14ac:dyDescent="0.3">
      <c r="A933" t="str">
        <f t="shared" si="14"/>
        <v>16Hertfordshire</v>
      </c>
      <c r="B933">
        <v>16</v>
      </c>
      <c r="C933" t="s">
        <v>190</v>
      </c>
      <c r="D933" t="s">
        <v>967</v>
      </c>
      <c r="E933" t="s">
        <v>529</v>
      </c>
      <c r="F933" t="s">
        <v>509</v>
      </c>
      <c r="H933" s="94">
        <v>7488</v>
      </c>
      <c r="I933" s="126"/>
    </row>
    <row r="934" spans="1:9" x14ac:dyDescent="0.3">
      <c r="A934" t="str">
        <f t="shared" si="14"/>
        <v>17Hertfordshire</v>
      </c>
      <c r="B934">
        <v>17</v>
      </c>
      <c r="C934" t="s">
        <v>190</v>
      </c>
      <c r="D934" t="s">
        <v>805</v>
      </c>
      <c r="E934" t="s">
        <v>535</v>
      </c>
      <c r="F934" t="s">
        <v>536</v>
      </c>
      <c r="H934" s="94">
        <v>1066000</v>
      </c>
      <c r="I934" s="126"/>
    </row>
    <row r="935" spans="1:9" x14ac:dyDescent="0.3">
      <c r="A935" t="str">
        <f t="shared" si="14"/>
        <v>18Hertfordshire</v>
      </c>
      <c r="B935">
        <v>18</v>
      </c>
      <c r="C935" t="s">
        <v>190</v>
      </c>
      <c r="D935" t="s">
        <v>1541</v>
      </c>
      <c r="E935" t="s">
        <v>535</v>
      </c>
      <c r="F935" t="s">
        <v>536</v>
      </c>
      <c r="H935" s="94">
        <v>174000</v>
      </c>
      <c r="I935" s="126"/>
    </row>
    <row r="936" spans="1:9" x14ac:dyDescent="0.3">
      <c r="A936" t="str">
        <f t="shared" si="14"/>
        <v>19Hertfordshire</v>
      </c>
      <c r="B936">
        <v>19</v>
      </c>
      <c r="C936" t="s">
        <v>190</v>
      </c>
      <c r="D936" t="s">
        <v>1542</v>
      </c>
      <c r="E936" t="s">
        <v>523</v>
      </c>
      <c r="F936" t="s">
        <v>531</v>
      </c>
      <c r="H936" s="94">
        <v>391000</v>
      </c>
      <c r="I936" s="126"/>
    </row>
    <row r="937" spans="1:9" x14ac:dyDescent="0.3">
      <c r="A937" t="str">
        <f t="shared" si="14"/>
        <v>20Hertfordshire</v>
      </c>
      <c r="B937">
        <v>20</v>
      </c>
      <c r="C937" t="s">
        <v>190</v>
      </c>
      <c r="D937" t="s">
        <v>1543</v>
      </c>
      <c r="E937" t="s">
        <v>534</v>
      </c>
      <c r="F937" t="s">
        <v>538</v>
      </c>
      <c r="H937" s="94">
        <v>438000</v>
      </c>
      <c r="I937" s="126"/>
    </row>
    <row r="938" spans="1:9" x14ac:dyDescent="0.3">
      <c r="A938" t="str">
        <f t="shared" si="14"/>
        <v>21Hertfordshire</v>
      </c>
      <c r="B938">
        <v>21</v>
      </c>
      <c r="C938" t="s">
        <v>190</v>
      </c>
      <c r="D938" t="s">
        <v>1544</v>
      </c>
      <c r="E938" t="s">
        <v>529</v>
      </c>
      <c r="F938" t="s">
        <v>542</v>
      </c>
      <c r="H938" s="94">
        <v>100000</v>
      </c>
      <c r="I938" s="126"/>
    </row>
    <row r="939" spans="1:9" x14ac:dyDescent="0.3">
      <c r="A939" t="str">
        <f t="shared" si="14"/>
        <v>22Hertfordshire</v>
      </c>
      <c r="B939">
        <v>22</v>
      </c>
      <c r="C939" t="s">
        <v>190</v>
      </c>
      <c r="D939" t="s">
        <v>1545</v>
      </c>
      <c r="E939" t="s">
        <v>543</v>
      </c>
      <c r="F939" t="s">
        <v>544</v>
      </c>
      <c r="H939" s="94">
        <v>180000</v>
      </c>
      <c r="I939" s="126"/>
    </row>
    <row r="940" spans="1:9" x14ac:dyDescent="0.3">
      <c r="A940" t="str">
        <f t="shared" si="14"/>
        <v>23Hertfordshire</v>
      </c>
      <c r="B940">
        <v>23</v>
      </c>
      <c r="C940" t="s">
        <v>190</v>
      </c>
      <c r="D940" t="s">
        <v>1546</v>
      </c>
      <c r="E940" t="s">
        <v>535</v>
      </c>
      <c r="F940" t="s">
        <v>536</v>
      </c>
      <c r="H940" s="94">
        <v>77000</v>
      </c>
      <c r="I940" s="126"/>
    </row>
    <row r="941" spans="1:9" x14ac:dyDescent="0.3">
      <c r="A941" t="str">
        <f t="shared" si="14"/>
        <v>24Hertfordshire</v>
      </c>
      <c r="B941">
        <v>24</v>
      </c>
      <c r="C941" t="s">
        <v>190</v>
      </c>
      <c r="D941" t="s">
        <v>1547</v>
      </c>
      <c r="E941" t="s">
        <v>543</v>
      </c>
      <c r="F941" t="s">
        <v>544</v>
      </c>
      <c r="H941" s="94">
        <v>28000</v>
      </c>
      <c r="I941" s="126"/>
    </row>
    <row r="942" spans="1:9" x14ac:dyDescent="0.3">
      <c r="A942" t="str">
        <f t="shared" si="14"/>
        <v>25Hertfordshire</v>
      </c>
      <c r="B942">
        <v>25</v>
      </c>
      <c r="C942" t="s">
        <v>190</v>
      </c>
      <c r="D942" t="s">
        <v>1548</v>
      </c>
      <c r="E942" t="s">
        <v>543</v>
      </c>
      <c r="F942" t="s">
        <v>544</v>
      </c>
      <c r="H942" s="94">
        <v>81000</v>
      </c>
      <c r="I942" s="126"/>
    </row>
    <row r="943" spans="1:9" x14ac:dyDescent="0.3">
      <c r="A943" t="str">
        <f t="shared" si="14"/>
        <v>26Hertfordshire</v>
      </c>
      <c r="B943">
        <v>26</v>
      </c>
      <c r="C943" t="s">
        <v>190</v>
      </c>
      <c r="D943" t="s">
        <v>970</v>
      </c>
      <c r="E943" t="s">
        <v>523</v>
      </c>
      <c r="F943" t="s">
        <v>509</v>
      </c>
      <c r="H943" s="94">
        <v>2640</v>
      </c>
      <c r="I943" s="126"/>
    </row>
    <row r="944" spans="1:9" x14ac:dyDescent="0.3">
      <c r="A944" t="str">
        <f t="shared" si="14"/>
        <v>27Hertfordshire</v>
      </c>
      <c r="B944">
        <v>27</v>
      </c>
      <c r="C944" t="s">
        <v>190</v>
      </c>
      <c r="D944" t="s">
        <v>1549</v>
      </c>
      <c r="E944" t="s">
        <v>535</v>
      </c>
      <c r="F944" t="s">
        <v>536</v>
      </c>
      <c r="H944" s="94">
        <v>238000</v>
      </c>
      <c r="I944" s="126"/>
    </row>
    <row r="945" spans="1:9" x14ac:dyDescent="0.3">
      <c r="A945" t="str">
        <f t="shared" si="14"/>
        <v>28Hertfordshire</v>
      </c>
      <c r="B945">
        <v>28</v>
      </c>
      <c r="C945" t="s">
        <v>190</v>
      </c>
      <c r="D945" t="s">
        <v>1550</v>
      </c>
      <c r="E945" t="s">
        <v>535</v>
      </c>
      <c r="F945" t="s">
        <v>536</v>
      </c>
      <c r="H945" s="94">
        <v>682000</v>
      </c>
      <c r="I945" s="126"/>
    </row>
    <row r="946" spans="1:9" x14ac:dyDescent="0.3">
      <c r="A946" t="str">
        <f t="shared" si="14"/>
        <v>29Hertfordshire</v>
      </c>
      <c r="B946">
        <v>29</v>
      </c>
      <c r="C946" t="s">
        <v>190</v>
      </c>
      <c r="D946" t="s">
        <v>971</v>
      </c>
      <c r="E946" t="s">
        <v>523</v>
      </c>
      <c r="F946" t="s">
        <v>509</v>
      </c>
      <c r="H946" s="94">
        <v>2880</v>
      </c>
      <c r="I946" s="126"/>
    </row>
    <row r="947" spans="1:9" x14ac:dyDescent="0.3">
      <c r="A947" t="str">
        <f t="shared" si="14"/>
        <v>30Hertfordshire</v>
      </c>
      <c r="B947">
        <v>30</v>
      </c>
      <c r="C947" t="s">
        <v>190</v>
      </c>
      <c r="D947" t="s">
        <v>1551</v>
      </c>
      <c r="E947" t="s">
        <v>535</v>
      </c>
      <c r="F947" t="s">
        <v>536</v>
      </c>
      <c r="H947" s="94">
        <v>290000</v>
      </c>
      <c r="I947" s="126"/>
    </row>
    <row r="948" spans="1:9" x14ac:dyDescent="0.3">
      <c r="A948" t="str">
        <f t="shared" si="14"/>
        <v>31Hertfordshire</v>
      </c>
      <c r="B948">
        <v>31</v>
      </c>
      <c r="C948" t="s">
        <v>190</v>
      </c>
      <c r="D948" t="s">
        <v>1552</v>
      </c>
      <c r="E948" t="s">
        <v>522</v>
      </c>
      <c r="H948" s="94">
        <v>26000</v>
      </c>
      <c r="I948" s="126"/>
    </row>
    <row r="949" spans="1:9" x14ac:dyDescent="0.3">
      <c r="A949" t="str">
        <f t="shared" si="14"/>
        <v>32Hertfordshire</v>
      </c>
      <c r="B949">
        <v>32</v>
      </c>
      <c r="C949" t="s">
        <v>190</v>
      </c>
      <c r="D949" t="s">
        <v>1553</v>
      </c>
      <c r="E949" t="s">
        <v>543</v>
      </c>
      <c r="H949" s="94">
        <v>25000</v>
      </c>
      <c r="I949" s="126"/>
    </row>
    <row r="950" spans="1:9" x14ac:dyDescent="0.3">
      <c r="A950" t="str">
        <f t="shared" si="14"/>
        <v>33Hertfordshire</v>
      </c>
      <c r="B950">
        <v>33</v>
      </c>
      <c r="C950" t="s">
        <v>190</v>
      </c>
      <c r="D950" t="s">
        <v>1554</v>
      </c>
      <c r="E950" t="s">
        <v>522</v>
      </c>
      <c r="H950" s="94">
        <v>36000</v>
      </c>
      <c r="I950" s="126"/>
    </row>
    <row r="951" spans="1:9" x14ac:dyDescent="0.3">
      <c r="A951" t="str">
        <f t="shared" si="14"/>
        <v>34Hertfordshire</v>
      </c>
      <c r="B951">
        <v>34</v>
      </c>
      <c r="C951" t="s">
        <v>190</v>
      </c>
      <c r="D951" t="s">
        <v>1555</v>
      </c>
      <c r="E951" t="s">
        <v>523</v>
      </c>
      <c r="F951" t="s">
        <v>531</v>
      </c>
      <c r="H951" s="94">
        <v>39000</v>
      </c>
      <c r="I951" s="126"/>
    </row>
    <row r="952" spans="1:9" x14ac:dyDescent="0.3">
      <c r="A952" t="str">
        <f t="shared" si="14"/>
        <v>35Hertfordshire</v>
      </c>
      <c r="B952">
        <v>35</v>
      </c>
      <c r="C952" t="s">
        <v>190</v>
      </c>
      <c r="D952" t="s">
        <v>1556</v>
      </c>
      <c r="E952" t="s">
        <v>522</v>
      </c>
      <c r="H952" s="94">
        <v>219000</v>
      </c>
      <c r="I952" s="126"/>
    </row>
    <row r="953" spans="1:9" x14ac:dyDescent="0.3">
      <c r="A953" t="str">
        <f t="shared" si="14"/>
        <v>36Hertfordshire</v>
      </c>
      <c r="B953">
        <v>36</v>
      </c>
      <c r="C953" t="s">
        <v>190</v>
      </c>
      <c r="D953" t="s">
        <v>1557</v>
      </c>
      <c r="E953" t="s">
        <v>543</v>
      </c>
      <c r="F953" t="s">
        <v>544</v>
      </c>
      <c r="H953" s="94">
        <v>75000</v>
      </c>
      <c r="I953" s="126"/>
    </row>
    <row r="954" spans="1:9" x14ac:dyDescent="0.3">
      <c r="A954" t="str">
        <f t="shared" si="14"/>
        <v>37Hertfordshire</v>
      </c>
      <c r="B954">
        <v>37</v>
      </c>
      <c r="C954" t="s">
        <v>190</v>
      </c>
      <c r="D954" t="s">
        <v>1558</v>
      </c>
      <c r="E954" t="s">
        <v>529</v>
      </c>
      <c r="F954" t="s">
        <v>530</v>
      </c>
      <c r="H954" s="94">
        <v>113000</v>
      </c>
      <c r="I954" s="126"/>
    </row>
    <row r="955" spans="1:9" x14ac:dyDescent="0.3">
      <c r="A955" t="str">
        <f t="shared" si="14"/>
        <v>38Hertfordshire</v>
      </c>
      <c r="B955">
        <v>38</v>
      </c>
      <c r="C955" t="s">
        <v>190</v>
      </c>
      <c r="D955" t="s">
        <v>1559</v>
      </c>
      <c r="E955" t="s">
        <v>522</v>
      </c>
      <c r="H955" s="94">
        <v>31000</v>
      </c>
      <c r="I955" s="126"/>
    </row>
    <row r="956" spans="1:9" x14ac:dyDescent="0.3">
      <c r="A956" t="str">
        <f t="shared" si="14"/>
        <v>39Hertfordshire</v>
      </c>
      <c r="B956">
        <v>39</v>
      </c>
      <c r="C956" t="s">
        <v>190</v>
      </c>
      <c r="D956" t="s">
        <v>1560</v>
      </c>
      <c r="E956" t="s">
        <v>524</v>
      </c>
      <c r="F956" t="s">
        <v>547</v>
      </c>
      <c r="H956" s="94">
        <v>13200</v>
      </c>
      <c r="I956" s="126"/>
    </row>
    <row r="957" spans="1:9" x14ac:dyDescent="0.3">
      <c r="A957" t="str">
        <f t="shared" si="14"/>
        <v>40Hertfordshire</v>
      </c>
      <c r="B957">
        <v>40</v>
      </c>
      <c r="C957" t="s">
        <v>190</v>
      </c>
      <c r="D957" t="s">
        <v>1561</v>
      </c>
      <c r="E957" t="s">
        <v>509</v>
      </c>
      <c r="H957" s="94">
        <v>15600</v>
      </c>
      <c r="I957" s="126"/>
    </row>
    <row r="958" spans="1:9" x14ac:dyDescent="0.3">
      <c r="A958" t="str">
        <f t="shared" si="14"/>
        <v>41Hertfordshire</v>
      </c>
      <c r="B958">
        <v>41</v>
      </c>
      <c r="C958" t="s">
        <v>190</v>
      </c>
      <c r="D958" t="s">
        <v>979</v>
      </c>
      <c r="E958" t="s">
        <v>529</v>
      </c>
      <c r="F958" t="s">
        <v>542</v>
      </c>
      <c r="H958" s="94">
        <v>26480.57</v>
      </c>
      <c r="I958" s="126"/>
    </row>
    <row r="959" spans="1:9" x14ac:dyDescent="0.3">
      <c r="A959" t="str">
        <f t="shared" si="14"/>
        <v>42Hertfordshire</v>
      </c>
      <c r="B959">
        <v>42</v>
      </c>
      <c r="C959" t="s">
        <v>190</v>
      </c>
      <c r="D959" t="s">
        <v>1380</v>
      </c>
      <c r="E959" t="s">
        <v>522</v>
      </c>
      <c r="H959" s="94">
        <v>675000</v>
      </c>
      <c r="I959" s="126"/>
    </row>
    <row r="960" spans="1:9" x14ac:dyDescent="0.3">
      <c r="A960" t="str">
        <f t="shared" si="14"/>
        <v>43Hertfordshire</v>
      </c>
      <c r="B960">
        <v>43</v>
      </c>
      <c r="C960" t="s">
        <v>190</v>
      </c>
      <c r="D960" t="s">
        <v>980</v>
      </c>
      <c r="E960" t="s">
        <v>527</v>
      </c>
      <c r="F960" t="s">
        <v>551</v>
      </c>
      <c r="H960" s="94">
        <v>4800</v>
      </c>
      <c r="I960" s="126"/>
    </row>
    <row r="961" spans="1:9" x14ac:dyDescent="0.3">
      <c r="A961" t="str">
        <f t="shared" si="14"/>
        <v>44Hertfordshire</v>
      </c>
      <c r="B961">
        <v>44</v>
      </c>
      <c r="C961" t="s">
        <v>190</v>
      </c>
      <c r="D961" t="s">
        <v>1562</v>
      </c>
      <c r="E961" t="s">
        <v>527</v>
      </c>
      <c r="F961" t="s">
        <v>539</v>
      </c>
      <c r="H961" s="94">
        <v>3445346</v>
      </c>
      <c r="I961" s="126"/>
    </row>
    <row r="962" spans="1:9" x14ac:dyDescent="0.3">
      <c r="A962" t="str">
        <f t="shared" ref="A962:A1025" si="15">B962&amp;C962</f>
        <v>45Hertfordshire</v>
      </c>
      <c r="B962">
        <v>45</v>
      </c>
      <c r="C962" t="s">
        <v>190</v>
      </c>
      <c r="D962" t="s">
        <v>1563</v>
      </c>
      <c r="E962" t="s">
        <v>522</v>
      </c>
      <c r="H962" s="94">
        <v>39000</v>
      </c>
      <c r="I962" s="126"/>
    </row>
    <row r="963" spans="1:9" x14ac:dyDescent="0.3">
      <c r="A963" t="str">
        <f t="shared" si="15"/>
        <v>1Hillingdon</v>
      </c>
      <c r="B963">
        <v>1</v>
      </c>
      <c r="C963" t="s">
        <v>192</v>
      </c>
      <c r="D963" t="s">
        <v>1564</v>
      </c>
      <c r="E963" t="s">
        <v>509</v>
      </c>
      <c r="F963" t="s">
        <v>546</v>
      </c>
      <c r="H963" s="94">
        <v>4000</v>
      </c>
      <c r="I963" s="126"/>
    </row>
    <row r="964" spans="1:9" x14ac:dyDescent="0.3">
      <c r="A964" t="str">
        <f t="shared" si="15"/>
        <v>2Hillingdon</v>
      </c>
      <c r="B964">
        <v>2</v>
      </c>
      <c r="C964" t="s">
        <v>192</v>
      </c>
      <c r="D964" t="s">
        <v>1565</v>
      </c>
      <c r="E964" t="s">
        <v>535</v>
      </c>
      <c r="F964" t="s">
        <v>536</v>
      </c>
      <c r="H964" s="94">
        <v>286034</v>
      </c>
      <c r="I964" s="126"/>
    </row>
    <row r="965" spans="1:9" x14ac:dyDescent="0.3">
      <c r="A965" t="str">
        <f t="shared" si="15"/>
        <v>3Hillingdon</v>
      </c>
      <c r="B965">
        <v>3</v>
      </c>
      <c r="C965" t="s">
        <v>192</v>
      </c>
      <c r="D965" t="s">
        <v>1565</v>
      </c>
      <c r="E965" t="s">
        <v>532</v>
      </c>
      <c r="F965" t="s">
        <v>546</v>
      </c>
      <c r="H965" s="94">
        <v>59400</v>
      </c>
      <c r="I965" s="126"/>
    </row>
    <row r="966" spans="1:9" x14ac:dyDescent="0.3">
      <c r="A966" t="str">
        <f t="shared" si="15"/>
        <v>4Hillingdon</v>
      </c>
      <c r="B966">
        <v>4</v>
      </c>
      <c r="C966" t="s">
        <v>192</v>
      </c>
      <c r="D966" t="s">
        <v>1566</v>
      </c>
      <c r="E966" t="s">
        <v>529</v>
      </c>
      <c r="F966" t="s">
        <v>530</v>
      </c>
      <c r="H966" s="94">
        <v>196200</v>
      </c>
      <c r="I966" s="126"/>
    </row>
    <row r="967" spans="1:9" x14ac:dyDescent="0.3">
      <c r="A967" t="str">
        <f t="shared" si="15"/>
        <v>5Hillingdon</v>
      </c>
      <c r="B967">
        <v>5</v>
      </c>
      <c r="C967" t="s">
        <v>192</v>
      </c>
      <c r="D967" t="s">
        <v>1567</v>
      </c>
      <c r="E967" t="s">
        <v>532</v>
      </c>
      <c r="F967" t="s">
        <v>533</v>
      </c>
      <c r="H967" s="94">
        <v>158636</v>
      </c>
      <c r="I967" s="126"/>
    </row>
    <row r="968" spans="1:9" x14ac:dyDescent="0.3">
      <c r="A968" t="str">
        <f t="shared" si="15"/>
        <v>6Hillingdon</v>
      </c>
      <c r="B968">
        <v>6</v>
      </c>
      <c r="C968" t="s">
        <v>192</v>
      </c>
      <c r="D968" t="s">
        <v>1567</v>
      </c>
      <c r="E968" t="s">
        <v>532</v>
      </c>
      <c r="F968" t="s">
        <v>537</v>
      </c>
      <c r="H968" s="94">
        <v>226720</v>
      </c>
      <c r="I968" s="126"/>
    </row>
    <row r="969" spans="1:9" x14ac:dyDescent="0.3">
      <c r="A969" t="str">
        <f t="shared" si="15"/>
        <v>7Hillingdon</v>
      </c>
      <c r="B969">
        <v>7</v>
      </c>
      <c r="C969" t="s">
        <v>192</v>
      </c>
      <c r="D969" t="s">
        <v>1568</v>
      </c>
      <c r="E969" t="s">
        <v>527</v>
      </c>
      <c r="F969" t="s">
        <v>539</v>
      </c>
      <c r="H969" s="94">
        <v>151600</v>
      </c>
      <c r="I969" s="126"/>
    </row>
    <row r="970" spans="1:9" x14ac:dyDescent="0.3">
      <c r="A970" t="str">
        <f t="shared" si="15"/>
        <v>8Hillingdon</v>
      </c>
      <c r="B970">
        <v>8</v>
      </c>
      <c r="C970" t="s">
        <v>192</v>
      </c>
      <c r="D970" t="s">
        <v>1568</v>
      </c>
      <c r="E970" t="s">
        <v>522</v>
      </c>
      <c r="F970" t="s">
        <v>546</v>
      </c>
      <c r="H970" s="94">
        <v>225000</v>
      </c>
      <c r="I970" s="126"/>
    </row>
    <row r="971" spans="1:9" x14ac:dyDescent="0.3">
      <c r="A971" t="str">
        <f t="shared" si="15"/>
        <v>9Hillingdon</v>
      </c>
      <c r="B971">
        <v>9</v>
      </c>
      <c r="C971" t="s">
        <v>192</v>
      </c>
      <c r="D971" t="s">
        <v>1569</v>
      </c>
      <c r="E971" t="s">
        <v>509</v>
      </c>
      <c r="F971" t="s">
        <v>546</v>
      </c>
      <c r="H971" s="94">
        <v>9785</v>
      </c>
      <c r="I971" s="126"/>
    </row>
    <row r="972" spans="1:9" x14ac:dyDescent="0.3">
      <c r="A972" t="str">
        <f t="shared" si="15"/>
        <v>10Hillingdon</v>
      </c>
      <c r="B972">
        <v>10</v>
      </c>
      <c r="C972" t="s">
        <v>192</v>
      </c>
      <c r="D972" t="s">
        <v>1570</v>
      </c>
      <c r="E972" t="s">
        <v>509</v>
      </c>
      <c r="F972" t="s">
        <v>546</v>
      </c>
      <c r="H972" s="94">
        <v>54488</v>
      </c>
      <c r="I972" s="126"/>
    </row>
    <row r="973" spans="1:9" x14ac:dyDescent="0.3">
      <c r="A973" t="str">
        <f t="shared" si="15"/>
        <v>11Hillingdon</v>
      </c>
      <c r="B973">
        <v>11</v>
      </c>
      <c r="C973" t="s">
        <v>192</v>
      </c>
      <c r="D973" t="s">
        <v>1571</v>
      </c>
      <c r="E973" t="s">
        <v>523</v>
      </c>
      <c r="F973" t="s">
        <v>546</v>
      </c>
      <c r="H973" s="94">
        <v>486525</v>
      </c>
      <c r="I973" s="126"/>
    </row>
    <row r="974" spans="1:9" x14ac:dyDescent="0.3">
      <c r="A974" t="str">
        <f t="shared" si="15"/>
        <v>12Hillingdon</v>
      </c>
      <c r="B974">
        <v>12</v>
      </c>
      <c r="C974" t="s">
        <v>192</v>
      </c>
      <c r="D974" t="s">
        <v>554</v>
      </c>
      <c r="E974" t="s">
        <v>509</v>
      </c>
      <c r="F974" t="s">
        <v>546</v>
      </c>
      <c r="H974" s="94">
        <v>111755</v>
      </c>
      <c r="I974" s="126"/>
    </row>
    <row r="975" spans="1:9" x14ac:dyDescent="0.3">
      <c r="A975" t="str">
        <f t="shared" si="15"/>
        <v>13Hillingdon</v>
      </c>
      <c r="B975">
        <v>13</v>
      </c>
      <c r="C975" t="s">
        <v>192</v>
      </c>
      <c r="D975" t="s">
        <v>1572</v>
      </c>
      <c r="E975" t="s">
        <v>509</v>
      </c>
      <c r="F975" t="s">
        <v>546</v>
      </c>
      <c r="H975" s="94">
        <v>15000</v>
      </c>
      <c r="I975" s="126"/>
    </row>
    <row r="976" spans="1:9" x14ac:dyDescent="0.3">
      <c r="A976" t="str">
        <f t="shared" si="15"/>
        <v>1Hounslow</v>
      </c>
      <c r="B976">
        <v>1</v>
      </c>
      <c r="C976" t="s">
        <v>194</v>
      </c>
      <c r="D976" t="s">
        <v>1573</v>
      </c>
      <c r="E976" t="s">
        <v>543</v>
      </c>
      <c r="F976" t="s">
        <v>544</v>
      </c>
      <c r="H976" s="94">
        <v>100000</v>
      </c>
      <c r="I976" s="126"/>
    </row>
    <row r="977" spans="1:9" x14ac:dyDescent="0.3">
      <c r="A977" t="str">
        <f t="shared" si="15"/>
        <v>2Hounslow</v>
      </c>
      <c r="B977">
        <v>2</v>
      </c>
      <c r="C977" t="s">
        <v>194</v>
      </c>
      <c r="D977" t="s">
        <v>1574</v>
      </c>
      <c r="E977" t="s">
        <v>509</v>
      </c>
      <c r="F977" t="s">
        <v>555</v>
      </c>
      <c r="H977" s="94">
        <v>40000</v>
      </c>
      <c r="I977" s="126"/>
    </row>
    <row r="978" spans="1:9" x14ac:dyDescent="0.3">
      <c r="A978" t="str">
        <f t="shared" si="15"/>
        <v>3Hounslow</v>
      </c>
      <c r="B978">
        <v>3</v>
      </c>
      <c r="C978" t="s">
        <v>194</v>
      </c>
      <c r="D978" t="s">
        <v>1154</v>
      </c>
      <c r="E978" t="s">
        <v>509</v>
      </c>
      <c r="F978" t="s">
        <v>555</v>
      </c>
      <c r="H978" s="94">
        <v>28000</v>
      </c>
      <c r="I978" s="126"/>
    </row>
    <row r="979" spans="1:9" x14ac:dyDescent="0.3">
      <c r="A979" t="str">
        <f t="shared" si="15"/>
        <v>4Hounslow</v>
      </c>
      <c r="B979">
        <v>4</v>
      </c>
      <c r="C979" t="s">
        <v>194</v>
      </c>
      <c r="D979" t="s">
        <v>727</v>
      </c>
      <c r="E979" t="s">
        <v>509</v>
      </c>
      <c r="F979" t="s">
        <v>555</v>
      </c>
      <c r="H979" s="94">
        <v>110303</v>
      </c>
      <c r="I979" s="126"/>
    </row>
    <row r="980" spans="1:9" x14ac:dyDescent="0.3">
      <c r="A980" t="str">
        <f t="shared" si="15"/>
        <v>5Hounslow</v>
      </c>
      <c r="B980">
        <v>5</v>
      </c>
      <c r="C980" t="s">
        <v>194</v>
      </c>
      <c r="D980" t="s">
        <v>1575</v>
      </c>
      <c r="E980" t="s">
        <v>529</v>
      </c>
      <c r="F980" t="s">
        <v>530</v>
      </c>
      <c r="H980" s="94">
        <v>500000</v>
      </c>
      <c r="I980" s="126"/>
    </row>
    <row r="981" spans="1:9" x14ac:dyDescent="0.3">
      <c r="A981" t="str">
        <f t="shared" si="15"/>
        <v>6Hounslow</v>
      </c>
      <c r="B981">
        <v>6</v>
      </c>
      <c r="C981" t="s">
        <v>194</v>
      </c>
      <c r="D981" t="s">
        <v>1576</v>
      </c>
      <c r="E981" t="s">
        <v>532</v>
      </c>
      <c r="F981" t="s">
        <v>533</v>
      </c>
      <c r="H981" s="94">
        <v>332785</v>
      </c>
      <c r="I981" s="126"/>
    </row>
    <row r="982" spans="1:9" x14ac:dyDescent="0.3">
      <c r="A982" t="str">
        <f t="shared" si="15"/>
        <v>7Hounslow</v>
      </c>
      <c r="B982">
        <v>7</v>
      </c>
      <c r="C982" t="s">
        <v>194</v>
      </c>
      <c r="D982" t="s">
        <v>1577</v>
      </c>
      <c r="E982" t="s">
        <v>527</v>
      </c>
      <c r="F982" t="s">
        <v>528</v>
      </c>
      <c r="H982" s="94">
        <v>100000</v>
      </c>
      <c r="I982" s="126"/>
    </row>
    <row r="983" spans="1:9" x14ac:dyDescent="0.3">
      <c r="A983" t="str">
        <f t="shared" si="15"/>
        <v>8Hounslow</v>
      </c>
      <c r="B983">
        <v>8</v>
      </c>
      <c r="C983" t="s">
        <v>194</v>
      </c>
      <c r="D983" t="s">
        <v>1577</v>
      </c>
      <c r="E983" t="s">
        <v>543</v>
      </c>
      <c r="F983" t="s">
        <v>544</v>
      </c>
      <c r="H983" s="94">
        <v>100000</v>
      </c>
      <c r="I983" s="126"/>
    </row>
    <row r="984" spans="1:9" x14ac:dyDescent="0.3">
      <c r="A984" t="str">
        <f t="shared" si="15"/>
        <v>9Hounslow</v>
      </c>
      <c r="B984">
        <v>9</v>
      </c>
      <c r="C984" t="s">
        <v>194</v>
      </c>
      <c r="D984" t="s">
        <v>1578</v>
      </c>
      <c r="E984" t="s">
        <v>509</v>
      </c>
      <c r="F984" t="s">
        <v>555</v>
      </c>
      <c r="H984" s="94">
        <v>36000</v>
      </c>
      <c r="I984" s="126"/>
    </row>
    <row r="985" spans="1:9" x14ac:dyDescent="0.3">
      <c r="A985" t="str">
        <f t="shared" si="15"/>
        <v>10Hounslow</v>
      </c>
      <c r="B985">
        <v>10</v>
      </c>
      <c r="C985" t="s">
        <v>194</v>
      </c>
      <c r="D985" t="s">
        <v>1579</v>
      </c>
      <c r="E985" t="s">
        <v>529</v>
      </c>
      <c r="F985" t="s">
        <v>542</v>
      </c>
      <c r="H985" s="94">
        <v>26000</v>
      </c>
      <c r="I985" s="126"/>
    </row>
    <row r="986" spans="1:9" x14ac:dyDescent="0.3">
      <c r="A986" t="str">
        <f t="shared" si="15"/>
        <v>11Hounslow</v>
      </c>
      <c r="B986">
        <v>11</v>
      </c>
      <c r="C986" t="s">
        <v>194</v>
      </c>
      <c r="D986" t="s">
        <v>1580</v>
      </c>
      <c r="E986" t="s">
        <v>509</v>
      </c>
      <c r="F986" t="s">
        <v>555</v>
      </c>
      <c r="H986" s="94">
        <v>50000</v>
      </c>
      <c r="I986" s="126"/>
    </row>
    <row r="987" spans="1:9" x14ac:dyDescent="0.3">
      <c r="A987" t="str">
        <f t="shared" si="15"/>
        <v>12Hounslow</v>
      </c>
      <c r="B987">
        <v>12</v>
      </c>
      <c r="C987" t="s">
        <v>194</v>
      </c>
      <c r="D987" t="s">
        <v>1581</v>
      </c>
      <c r="E987" t="s">
        <v>535</v>
      </c>
      <c r="F987" t="s">
        <v>509</v>
      </c>
      <c r="H987" s="94">
        <v>160000</v>
      </c>
      <c r="I987" s="126"/>
    </row>
    <row r="988" spans="1:9" x14ac:dyDescent="0.3">
      <c r="A988" t="str">
        <f t="shared" si="15"/>
        <v>13Hounslow</v>
      </c>
      <c r="B988">
        <v>13</v>
      </c>
      <c r="C988" t="s">
        <v>194</v>
      </c>
      <c r="D988" t="s">
        <v>810</v>
      </c>
      <c r="E988" t="s">
        <v>532</v>
      </c>
      <c r="F988" t="s">
        <v>533</v>
      </c>
      <c r="H988" s="94">
        <v>200000</v>
      </c>
      <c r="I988" s="126"/>
    </row>
    <row r="989" spans="1:9" x14ac:dyDescent="0.3">
      <c r="A989" t="str">
        <f t="shared" si="15"/>
        <v>14Hounslow</v>
      </c>
      <c r="B989">
        <v>14</v>
      </c>
      <c r="C989" t="s">
        <v>194</v>
      </c>
      <c r="D989" t="s">
        <v>1582</v>
      </c>
      <c r="E989" t="s">
        <v>535</v>
      </c>
      <c r="F989" t="s">
        <v>509</v>
      </c>
      <c r="H989" s="94">
        <v>160000</v>
      </c>
      <c r="I989" s="126"/>
    </row>
    <row r="990" spans="1:9" x14ac:dyDescent="0.3">
      <c r="A990" t="str">
        <f t="shared" si="15"/>
        <v>1Islington</v>
      </c>
      <c r="B990">
        <v>1</v>
      </c>
      <c r="C990" t="s">
        <v>198</v>
      </c>
      <c r="D990" t="s">
        <v>1583</v>
      </c>
      <c r="E990" t="s">
        <v>523</v>
      </c>
      <c r="F990" t="s">
        <v>531</v>
      </c>
      <c r="H990" s="94">
        <v>111400</v>
      </c>
      <c r="I990" s="126"/>
    </row>
    <row r="991" spans="1:9" x14ac:dyDescent="0.3">
      <c r="A991" t="str">
        <f t="shared" si="15"/>
        <v>2Islington</v>
      </c>
      <c r="B991">
        <v>2</v>
      </c>
      <c r="C991" t="s">
        <v>198</v>
      </c>
      <c r="D991" t="s">
        <v>1584</v>
      </c>
      <c r="E991" t="s">
        <v>529</v>
      </c>
      <c r="F991" t="s">
        <v>542</v>
      </c>
      <c r="H991" s="94">
        <v>340000</v>
      </c>
      <c r="I991" s="126"/>
    </row>
    <row r="992" spans="1:9" x14ac:dyDescent="0.3">
      <c r="A992" t="str">
        <f t="shared" si="15"/>
        <v>3Islington</v>
      </c>
      <c r="B992">
        <v>3</v>
      </c>
      <c r="C992" t="s">
        <v>198</v>
      </c>
      <c r="D992" t="s">
        <v>1585</v>
      </c>
      <c r="E992" t="s">
        <v>532</v>
      </c>
      <c r="F992" t="s">
        <v>533</v>
      </c>
      <c r="H992" s="94">
        <v>150716</v>
      </c>
      <c r="I992" s="126"/>
    </row>
    <row r="993" spans="1:9" x14ac:dyDescent="0.3">
      <c r="A993" t="str">
        <f t="shared" si="15"/>
        <v>4Islington</v>
      </c>
      <c r="B993">
        <v>4</v>
      </c>
      <c r="C993" t="s">
        <v>198</v>
      </c>
      <c r="D993" t="s">
        <v>1586</v>
      </c>
      <c r="E993" t="s">
        <v>524</v>
      </c>
      <c r="F993" t="s">
        <v>525</v>
      </c>
      <c r="H993" s="94">
        <v>512637</v>
      </c>
      <c r="I993" s="126"/>
    </row>
    <row r="994" spans="1:9" x14ac:dyDescent="0.3">
      <c r="A994" t="str">
        <f t="shared" si="15"/>
        <v>5Islington</v>
      </c>
      <c r="B994">
        <v>5</v>
      </c>
      <c r="C994" t="s">
        <v>198</v>
      </c>
      <c r="D994" t="s">
        <v>1587</v>
      </c>
      <c r="E994" t="s">
        <v>527</v>
      </c>
      <c r="F994" t="s">
        <v>539</v>
      </c>
      <c r="H994" s="94">
        <v>70000</v>
      </c>
      <c r="I994" s="126"/>
    </row>
    <row r="995" spans="1:9" x14ac:dyDescent="0.3">
      <c r="A995" t="str">
        <f t="shared" si="15"/>
        <v>6Islington</v>
      </c>
      <c r="B995">
        <v>6</v>
      </c>
      <c r="C995" t="s">
        <v>198</v>
      </c>
      <c r="D995" t="s">
        <v>1588</v>
      </c>
      <c r="E995" t="s">
        <v>534</v>
      </c>
      <c r="F995" t="s">
        <v>540</v>
      </c>
      <c r="H995" s="94">
        <v>86052</v>
      </c>
      <c r="I995" s="126"/>
    </row>
    <row r="996" spans="1:9" x14ac:dyDescent="0.3">
      <c r="A996" t="str">
        <f t="shared" si="15"/>
        <v>7Islington</v>
      </c>
      <c r="B996">
        <v>7</v>
      </c>
      <c r="C996" t="s">
        <v>198</v>
      </c>
      <c r="D996" t="s">
        <v>1589</v>
      </c>
      <c r="E996" t="s">
        <v>532</v>
      </c>
      <c r="F996" t="s">
        <v>533</v>
      </c>
      <c r="H996" s="94">
        <v>86900</v>
      </c>
      <c r="I996" s="126"/>
    </row>
    <row r="997" spans="1:9" x14ac:dyDescent="0.3">
      <c r="A997" t="str">
        <f t="shared" si="15"/>
        <v>8Islington</v>
      </c>
      <c r="B997">
        <v>8</v>
      </c>
      <c r="C997" t="s">
        <v>198</v>
      </c>
      <c r="D997" t="s">
        <v>1590</v>
      </c>
      <c r="E997" t="s">
        <v>529</v>
      </c>
      <c r="F997" t="s">
        <v>542</v>
      </c>
      <c r="H997" s="94">
        <v>180000</v>
      </c>
      <c r="I997" s="126"/>
    </row>
    <row r="998" spans="1:9" x14ac:dyDescent="0.3">
      <c r="A998" t="str">
        <f t="shared" si="15"/>
        <v>9Islington</v>
      </c>
      <c r="B998">
        <v>9</v>
      </c>
      <c r="C998" t="s">
        <v>198</v>
      </c>
      <c r="D998" t="s">
        <v>1591</v>
      </c>
      <c r="E998" t="s">
        <v>523</v>
      </c>
      <c r="F998" t="s">
        <v>509</v>
      </c>
      <c r="H998" s="94">
        <v>2000</v>
      </c>
      <c r="I998" s="126"/>
    </row>
    <row r="999" spans="1:9" x14ac:dyDescent="0.3">
      <c r="A999" t="str">
        <f t="shared" si="15"/>
        <v>10Islington</v>
      </c>
      <c r="B999">
        <v>10</v>
      </c>
      <c r="C999" t="s">
        <v>198</v>
      </c>
      <c r="D999" t="s">
        <v>986</v>
      </c>
      <c r="E999" t="s">
        <v>535</v>
      </c>
      <c r="F999" t="s">
        <v>536</v>
      </c>
      <c r="H999" s="94">
        <v>29191</v>
      </c>
      <c r="I999" s="126"/>
    </row>
    <row r="1000" spans="1:9" x14ac:dyDescent="0.3">
      <c r="A1000" t="str">
        <f t="shared" si="15"/>
        <v>11Islington</v>
      </c>
      <c r="B1000">
        <v>11</v>
      </c>
      <c r="C1000" t="s">
        <v>198</v>
      </c>
      <c r="D1000" t="s">
        <v>1097</v>
      </c>
      <c r="E1000" t="s">
        <v>523</v>
      </c>
      <c r="F1000" t="s">
        <v>531</v>
      </c>
      <c r="H1000" s="94">
        <v>36640</v>
      </c>
      <c r="I1000" s="126"/>
    </row>
    <row r="1001" spans="1:9" x14ac:dyDescent="0.3">
      <c r="A1001" t="str">
        <f t="shared" si="15"/>
        <v>12Islington</v>
      </c>
      <c r="B1001">
        <v>12</v>
      </c>
      <c r="C1001" t="s">
        <v>198</v>
      </c>
      <c r="D1001" t="s">
        <v>988</v>
      </c>
      <c r="E1001" t="s">
        <v>509</v>
      </c>
      <c r="H1001" s="94">
        <v>50000</v>
      </c>
      <c r="I1001" s="126"/>
    </row>
    <row r="1002" spans="1:9" x14ac:dyDescent="0.3">
      <c r="A1002" t="str">
        <f t="shared" si="15"/>
        <v>13Islington</v>
      </c>
      <c r="B1002">
        <v>13</v>
      </c>
      <c r="C1002" t="s">
        <v>198</v>
      </c>
      <c r="D1002" t="s">
        <v>989</v>
      </c>
      <c r="E1002" t="s">
        <v>509</v>
      </c>
      <c r="H1002" s="94">
        <v>100000</v>
      </c>
      <c r="I1002" s="126"/>
    </row>
    <row r="1003" spans="1:9" x14ac:dyDescent="0.3">
      <c r="A1003" t="str">
        <f t="shared" si="15"/>
        <v>14Islington</v>
      </c>
      <c r="B1003">
        <v>14</v>
      </c>
      <c r="C1003" t="s">
        <v>198</v>
      </c>
      <c r="D1003" t="s">
        <v>990</v>
      </c>
      <c r="E1003" t="s">
        <v>535</v>
      </c>
      <c r="F1003" t="s">
        <v>536</v>
      </c>
      <c r="H1003" s="94">
        <v>80000</v>
      </c>
      <c r="I1003" s="126"/>
    </row>
    <row r="1004" spans="1:9" x14ac:dyDescent="0.3">
      <c r="A1004" t="str">
        <f t="shared" si="15"/>
        <v>15Islington</v>
      </c>
      <c r="B1004">
        <v>15</v>
      </c>
      <c r="C1004" t="s">
        <v>198</v>
      </c>
      <c r="D1004" t="s">
        <v>991</v>
      </c>
      <c r="E1004" t="s">
        <v>509</v>
      </c>
      <c r="H1004" s="94">
        <v>9866</v>
      </c>
      <c r="I1004" s="126"/>
    </row>
    <row r="1005" spans="1:9" x14ac:dyDescent="0.3">
      <c r="A1005" t="str">
        <f t="shared" si="15"/>
        <v>16Islington</v>
      </c>
      <c r="B1005">
        <v>16</v>
      </c>
      <c r="C1005" t="s">
        <v>198</v>
      </c>
      <c r="D1005" t="s">
        <v>1592</v>
      </c>
      <c r="E1005" t="s">
        <v>535</v>
      </c>
      <c r="F1005" t="s">
        <v>536</v>
      </c>
      <c r="H1005" s="94">
        <v>17000</v>
      </c>
      <c r="I1005" s="126"/>
    </row>
    <row r="1006" spans="1:9" x14ac:dyDescent="0.3">
      <c r="A1006" t="str">
        <f t="shared" si="15"/>
        <v>17Islington</v>
      </c>
      <c r="B1006">
        <v>17</v>
      </c>
      <c r="C1006" t="s">
        <v>198</v>
      </c>
      <c r="D1006" t="s">
        <v>992</v>
      </c>
      <c r="E1006" t="s">
        <v>535</v>
      </c>
      <c r="F1006" t="s">
        <v>536</v>
      </c>
      <c r="H1006" s="94">
        <v>108172</v>
      </c>
      <c r="I1006" s="126"/>
    </row>
    <row r="1007" spans="1:9" x14ac:dyDescent="0.3">
      <c r="A1007" t="str">
        <f t="shared" si="15"/>
        <v>18Islington</v>
      </c>
      <c r="B1007">
        <v>18</v>
      </c>
      <c r="C1007" t="s">
        <v>198</v>
      </c>
      <c r="D1007" t="s">
        <v>1593</v>
      </c>
      <c r="E1007" t="s">
        <v>523</v>
      </c>
      <c r="F1007" t="s">
        <v>509</v>
      </c>
      <c r="H1007" s="94">
        <v>50000</v>
      </c>
      <c r="I1007" s="126"/>
    </row>
    <row r="1008" spans="1:9" x14ac:dyDescent="0.3">
      <c r="A1008" t="str">
        <f t="shared" si="15"/>
        <v>19Islington</v>
      </c>
      <c r="B1008">
        <v>19</v>
      </c>
      <c r="C1008" t="s">
        <v>198</v>
      </c>
      <c r="D1008" t="s">
        <v>1594</v>
      </c>
      <c r="E1008" t="s">
        <v>523</v>
      </c>
      <c r="F1008" t="s">
        <v>531</v>
      </c>
      <c r="H1008" s="94">
        <v>35000</v>
      </c>
      <c r="I1008" s="126"/>
    </row>
    <row r="1009" spans="1:9" x14ac:dyDescent="0.3">
      <c r="A1009" t="str">
        <f t="shared" si="15"/>
        <v>1Kensington and Chelsea</v>
      </c>
      <c r="B1009">
        <v>1</v>
      </c>
      <c r="C1009" t="s">
        <v>200</v>
      </c>
      <c r="D1009" t="s">
        <v>524</v>
      </c>
      <c r="E1009" t="s">
        <v>524</v>
      </c>
      <c r="F1009" t="s">
        <v>525</v>
      </c>
      <c r="H1009" s="94">
        <v>50000</v>
      </c>
      <c r="I1009" s="126"/>
    </row>
    <row r="1010" spans="1:9" x14ac:dyDescent="0.3">
      <c r="A1010" t="str">
        <f t="shared" si="15"/>
        <v>2Kensington and Chelsea</v>
      </c>
      <c r="B1010">
        <v>2</v>
      </c>
      <c r="C1010" t="s">
        <v>200</v>
      </c>
      <c r="D1010" t="s">
        <v>887</v>
      </c>
      <c r="E1010" t="s">
        <v>521</v>
      </c>
      <c r="H1010" s="94">
        <v>7223</v>
      </c>
      <c r="I1010" s="126"/>
    </row>
    <row r="1011" spans="1:9" x14ac:dyDescent="0.3">
      <c r="A1011" t="str">
        <f t="shared" si="15"/>
        <v>3Kensington and Chelsea</v>
      </c>
      <c r="B1011">
        <v>3</v>
      </c>
      <c r="C1011" t="s">
        <v>200</v>
      </c>
      <c r="D1011" t="s">
        <v>534</v>
      </c>
      <c r="E1011" t="s">
        <v>534</v>
      </c>
      <c r="F1011" t="s">
        <v>538</v>
      </c>
      <c r="H1011" s="94">
        <v>100000</v>
      </c>
      <c r="I1011" s="126"/>
    </row>
    <row r="1012" spans="1:9" x14ac:dyDescent="0.3">
      <c r="A1012" t="str">
        <f t="shared" si="15"/>
        <v>4Kensington and Chelsea</v>
      </c>
      <c r="B1012">
        <v>4</v>
      </c>
      <c r="C1012" t="s">
        <v>200</v>
      </c>
      <c r="D1012" t="s">
        <v>535</v>
      </c>
      <c r="E1012" t="s">
        <v>535</v>
      </c>
      <c r="F1012" t="s">
        <v>536</v>
      </c>
      <c r="H1012" s="94">
        <v>204000</v>
      </c>
      <c r="I1012" s="126"/>
    </row>
    <row r="1013" spans="1:9" x14ac:dyDescent="0.3">
      <c r="A1013" t="str">
        <f t="shared" si="15"/>
        <v>5Kensington and Chelsea</v>
      </c>
      <c r="B1013">
        <v>5</v>
      </c>
      <c r="C1013" t="s">
        <v>200</v>
      </c>
      <c r="D1013" t="s">
        <v>1595</v>
      </c>
      <c r="E1013" t="s">
        <v>529</v>
      </c>
      <c r="F1013" t="s">
        <v>542</v>
      </c>
      <c r="H1013" s="94">
        <v>415000</v>
      </c>
      <c r="I1013" s="126"/>
    </row>
    <row r="1014" spans="1:9" x14ac:dyDescent="0.3">
      <c r="A1014" t="str">
        <f t="shared" si="15"/>
        <v>6Kensington and Chelsea</v>
      </c>
      <c r="B1014">
        <v>6</v>
      </c>
      <c r="C1014" t="s">
        <v>200</v>
      </c>
      <c r="D1014" t="s">
        <v>527</v>
      </c>
      <c r="E1014" t="s">
        <v>527</v>
      </c>
      <c r="F1014" t="s">
        <v>528</v>
      </c>
      <c r="H1014" s="94">
        <v>25000</v>
      </c>
      <c r="I1014" s="126"/>
    </row>
    <row r="1015" spans="1:9" x14ac:dyDescent="0.3">
      <c r="A1015" t="str">
        <f t="shared" si="15"/>
        <v>7Kensington and Chelsea</v>
      </c>
      <c r="B1015">
        <v>7</v>
      </c>
      <c r="C1015" t="s">
        <v>200</v>
      </c>
      <c r="D1015" t="s">
        <v>543</v>
      </c>
      <c r="E1015" t="s">
        <v>543</v>
      </c>
      <c r="F1015" t="s">
        <v>544</v>
      </c>
      <c r="H1015" s="94">
        <v>80000</v>
      </c>
      <c r="I1015" s="126"/>
    </row>
    <row r="1016" spans="1:9" x14ac:dyDescent="0.3">
      <c r="A1016" t="str">
        <f t="shared" si="15"/>
        <v>8Kensington and Chelsea</v>
      </c>
      <c r="B1016">
        <v>8</v>
      </c>
      <c r="C1016" t="s">
        <v>200</v>
      </c>
      <c r="D1016" t="s">
        <v>522</v>
      </c>
      <c r="E1016" t="s">
        <v>522</v>
      </c>
      <c r="H1016" s="94">
        <v>15000</v>
      </c>
      <c r="I1016" s="126"/>
    </row>
    <row r="1017" spans="1:9" x14ac:dyDescent="0.3">
      <c r="A1017" t="str">
        <f t="shared" si="15"/>
        <v>9Kensington and Chelsea</v>
      </c>
      <c r="B1017">
        <v>9</v>
      </c>
      <c r="C1017" t="s">
        <v>200</v>
      </c>
      <c r="D1017" t="s">
        <v>1596</v>
      </c>
      <c r="E1017" t="s">
        <v>535</v>
      </c>
      <c r="F1017" t="s">
        <v>536</v>
      </c>
      <c r="H1017" s="94">
        <v>120000</v>
      </c>
      <c r="I1017" s="126"/>
    </row>
    <row r="1018" spans="1:9" x14ac:dyDescent="0.3">
      <c r="A1018" t="str">
        <f t="shared" si="15"/>
        <v>10Kensington and Chelsea</v>
      </c>
      <c r="B1018">
        <v>10</v>
      </c>
      <c r="C1018" t="s">
        <v>200</v>
      </c>
      <c r="D1018" t="s">
        <v>1597</v>
      </c>
      <c r="E1018" t="s">
        <v>509</v>
      </c>
      <c r="H1018" s="94">
        <v>67777</v>
      </c>
      <c r="I1018" s="126"/>
    </row>
    <row r="1019" spans="1:9" x14ac:dyDescent="0.3">
      <c r="A1019" t="str">
        <f t="shared" si="15"/>
        <v>11Kensington and Chelsea</v>
      </c>
      <c r="B1019">
        <v>11</v>
      </c>
      <c r="C1019" t="s">
        <v>200</v>
      </c>
      <c r="D1019" t="s">
        <v>1598</v>
      </c>
      <c r="E1019" t="s">
        <v>532</v>
      </c>
      <c r="F1019" t="s">
        <v>533</v>
      </c>
      <c r="H1019" s="94">
        <v>638338</v>
      </c>
      <c r="I1019" s="126"/>
    </row>
    <row r="1020" spans="1:9" x14ac:dyDescent="0.3">
      <c r="A1020" t="str">
        <f t="shared" si="15"/>
        <v>1Kent</v>
      </c>
      <c r="B1020">
        <v>1</v>
      </c>
      <c r="C1020" t="s">
        <v>202</v>
      </c>
      <c r="D1020" t="s">
        <v>1599</v>
      </c>
      <c r="E1020" t="s">
        <v>532</v>
      </c>
      <c r="F1020" t="s">
        <v>509</v>
      </c>
      <c r="H1020" s="94">
        <v>312331</v>
      </c>
      <c r="I1020" s="126"/>
    </row>
    <row r="1021" spans="1:9" x14ac:dyDescent="0.3">
      <c r="A1021" t="str">
        <f t="shared" si="15"/>
        <v>2Kent</v>
      </c>
      <c r="B1021">
        <v>2</v>
      </c>
      <c r="C1021" t="s">
        <v>202</v>
      </c>
      <c r="D1021" t="s">
        <v>1600</v>
      </c>
      <c r="E1021" t="s">
        <v>524</v>
      </c>
      <c r="F1021" t="s">
        <v>525</v>
      </c>
      <c r="H1021" s="94">
        <v>30000</v>
      </c>
      <c r="I1021" s="126"/>
    </row>
    <row r="1022" spans="1:9" x14ac:dyDescent="0.3">
      <c r="A1022" t="str">
        <f t="shared" si="15"/>
        <v>3Kent</v>
      </c>
      <c r="B1022">
        <v>3</v>
      </c>
      <c r="C1022" t="s">
        <v>202</v>
      </c>
      <c r="D1022" t="s">
        <v>1601</v>
      </c>
      <c r="E1022" t="s">
        <v>529</v>
      </c>
      <c r="F1022" t="s">
        <v>530</v>
      </c>
      <c r="H1022" s="94">
        <v>1705500</v>
      </c>
      <c r="I1022" s="126"/>
    </row>
    <row r="1023" spans="1:9" x14ac:dyDescent="0.3">
      <c r="A1023" t="str">
        <f t="shared" si="15"/>
        <v>4Kent</v>
      </c>
      <c r="B1023">
        <v>4</v>
      </c>
      <c r="C1023" t="s">
        <v>202</v>
      </c>
      <c r="D1023" t="s">
        <v>1602</v>
      </c>
      <c r="E1023" t="s">
        <v>543</v>
      </c>
      <c r="F1023" t="s">
        <v>544</v>
      </c>
      <c r="H1023" s="94">
        <v>150000</v>
      </c>
      <c r="I1023" s="126"/>
    </row>
    <row r="1024" spans="1:9" x14ac:dyDescent="0.3">
      <c r="A1024" t="str">
        <f t="shared" si="15"/>
        <v>5Kent</v>
      </c>
      <c r="B1024">
        <v>5</v>
      </c>
      <c r="C1024" t="s">
        <v>202</v>
      </c>
      <c r="D1024" t="s">
        <v>1603</v>
      </c>
      <c r="E1024" t="s">
        <v>532</v>
      </c>
      <c r="F1024" t="s">
        <v>533</v>
      </c>
      <c r="H1024" s="94">
        <v>2421600</v>
      </c>
      <c r="I1024" s="126"/>
    </row>
    <row r="1025" spans="1:9" x14ac:dyDescent="0.3">
      <c r="A1025" t="str">
        <f t="shared" si="15"/>
        <v>6Kent</v>
      </c>
      <c r="B1025">
        <v>6</v>
      </c>
      <c r="C1025" t="s">
        <v>202</v>
      </c>
      <c r="D1025" t="s">
        <v>1604</v>
      </c>
      <c r="E1025" t="s">
        <v>524</v>
      </c>
      <c r="F1025" t="s">
        <v>525</v>
      </c>
      <c r="H1025" s="94">
        <v>36000</v>
      </c>
      <c r="I1025" s="126"/>
    </row>
    <row r="1026" spans="1:9" x14ac:dyDescent="0.3">
      <c r="A1026" t="str">
        <f t="shared" ref="A1026:A1089" si="16">B1026&amp;C1026</f>
        <v>7Kent</v>
      </c>
      <c r="B1026">
        <v>7</v>
      </c>
      <c r="C1026" t="s">
        <v>202</v>
      </c>
      <c r="D1026" t="s">
        <v>1605</v>
      </c>
      <c r="E1026" t="s">
        <v>524</v>
      </c>
      <c r="F1026" t="s">
        <v>525</v>
      </c>
      <c r="H1026" s="94">
        <v>772000</v>
      </c>
      <c r="I1026" s="126"/>
    </row>
    <row r="1027" spans="1:9" x14ac:dyDescent="0.3">
      <c r="A1027" t="str">
        <f t="shared" si="16"/>
        <v>8Kent</v>
      </c>
      <c r="B1027">
        <v>8</v>
      </c>
      <c r="C1027" t="s">
        <v>202</v>
      </c>
      <c r="D1027" t="s">
        <v>1606</v>
      </c>
      <c r="E1027" t="s">
        <v>521</v>
      </c>
      <c r="H1027" s="94">
        <v>75000</v>
      </c>
      <c r="I1027" s="126"/>
    </row>
    <row r="1028" spans="1:9" x14ac:dyDescent="0.3">
      <c r="A1028" t="str">
        <f t="shared" si="16"/>
        <v>9Kent</v>
      </c>
      <c r="B1028">
        <v>9</v>
      </c>
      <c r="C1028" t="s">
        <v>202</v>
      </c>
      <c r="D1028" t="s">
        <v>521</v>
      </c>
      <c r="E1028" t="s">
        <v>521</v>
      </c>
      <c r="H1028" s="94">
        <v>51370</v>
      </c>
      <c r="I1028" s="126"/>
    </row>
    <row r="1029" spans="1:9" x14ac:dyDescent="0.3">
      <c r="A1029" t="str">
        <f t="shared" si="16"/>
        <v>10Kent</v>
      </c>
      <c r="B1029">
        <v>10</v>
      </c>
      <c r="C1029" t="s">
        <v>202</v>
      </c>
      <c r="D1029" t="s">
        <v>1607</v>
      </c>
      <c r="E1029" t="s">
        <v>509</v>
      </c>
      <c r="H1029" s="94">
        <v>95000</v>
      </c>
      <c r="I1029" s="126"/>
    </row>
    <row r="1030" spans="1:9" x14ac:dyDescent="0.3">
      <c r="A1030" t="str">
        <f t="shared" si="16"/>
        <v>11Kent</v>
      </c>
      <c r="B1030">
        <v>11</v>
      </c>
      <c r="C1030" t="s">
        <v>202</v>
      </c>
      <c r="D1030" t="s">
        <v>1608</v>
      </c>
      <c r="E1030" t="s">
        <v>535</v>
      </c>
      <c r="F1030" t="s">
        <v>536</v>
      </c>
      <c r="H1030" s="94">
        <v>3400000</v>
      </c>
      <c r="I1030" s="126"/>
    </row>
    <row r="1031" spans="1:9" x14ac:dyDescent="0.3">
      <c r="A1031" t="str">
        <f t="shared" si="16"/>
        <v>12Kent</v>
      </c>
      <c r="B1031">
        <v>12</v>
      </c>
      <c r="C1031" t="s">
        <v>202</v>
      </c>
      <c r="D1031" t="s">
        <v>1609</v>
      </c>
      <c r="E1031" t="s">
        <v>535</v>
      </c>
      <c r="F1031" t="s">
        <v>536</v>
      </c>
      <c r="H1031" s="94">
        <v>385000</v>
      </c>
      <c r="I1031" s="126"/>
    </row>
    <row r="1032" spans="1:9" x14ac:dyDescent="0.3">
      <c r="A1032" t="str">
        <f t="shared" si="16"/>
        <v>13Kent</v>
      </c>
      <c r="B1032">
        <v>13</v>
      </c>
      <c r="C1032" t="s">
        <v>202</v>
      </c>
      <c r="D1032" t="s">
        <v>1610</v>
      </c>
      <c r="E1032" t="s">
        <v>534</v>
      </c>
      <c r="F1032" t="s">
        <v>538</v>
      </c>
      <c r="H1032" s="94">
        <v>205000</v>
      </c>
      <c r="I1032" s="126"/>
    </row>
    <row r="1033" spans="1:9" x14ac:dyDescent="0.3">
      <c r="A1033" t="str">
        <f t="shared" si="16"/>
        <v>14Kent</v>
      </c>
      <c r="B1033">
        <v>14</v>
      </c>
      <c r="C1033" t="s">
        <v>202</v>
      </c>
      <c r="D1033" t="s">
        <v>1611</v>
      </c>
      <c r="E1033" t="s">
        <v>524</v>
      </c>
      <c r="F1033" t="s">
        <v>525</v>
      </c>
      <c r="H1033" s="94">
        <v>1272000</v>
      </c>
      <c r="I1033" s="126"/>
    </row>
    <row r="1034" spans="1:9" x14ac:dyDescent="0.3">
      <c r="A1034" t="str">
        <f t="shared" si="16"/>
        <v>15Kent</v>
      </c>
      <c r="B1034">
        <v>15</v>
      </c>
      <c r="C1034" t="s">
        <v>202</v>
      </c>
      <c r="D1034" t="s">
        <v>1612</v>
      </c>
      <c r="E1034" t="s">
        <v>524</v>
      </c>
      <c r="F1034" t="s">
        <v>547</v>
      </c>
      <c r="H1034" s="94">
        <v>200000</v>
      </c>
      <c r="I1034" s="126"/>
    </row>
    <row r="1035" spans="1:9" x14ac:dyDescent="0.3">
      <c r="A1035" t="str">
        <f t="shared" si="16"/>
        <v>16Kent</v>
      </c>
      <c r="B1035">
        <v>16</v>
      </c>
      <c r="C1035" t="s">
        <v>202</v>
      </c>
      <c r="D1035" t="s">
        <v>1613</v>
      </c>
      <c r="E1035" t="s">
        <v>529</v>
      </c>
      <c r="F1035" t="s">
        <v>530</v>
      </c>
      <c r="H1035" s="94">
        <v>600000</v>
      </c>
      <c r="I1035" s="126"/>
    </row>
    <row r="1036" spans="1:9" x14ac:dyDescent="0.3">
      <c r="A1036" t="str">
        <f t="shared" si="16"/>
        <v>17Kent</v>
      </c>
      <c r="B1036">
        <v>17</v>
      </c>
      <c r="C1036" t="s">
        <v>202</v>
      </c>
      <c r="D1036" t="s">
        <v>1613</v>
      </c>
      <c r="E1036" t="s">
        <v>529</v>
      </c>
      <c r="F1036" t="s">
        <v>550</v>
      </c>
      <c r="H1036" s="94">
        <v>265000</v>
      </c>
      <c r="I1036" s="126"/>
    </row>
    <row r="1037" spans="1:9" x14ac:dyDescent="0.3">
      <c r="A1037" t="str">
        <f t="shared" si="16"/>
        <v>18Kent</v>
      </c>
      <c r="B1037">
        <v>18</v>
      </c>
      <c r="C1037" t="s">
        <v>202</v>
      </c>
      <c r="D1037" t="s">
        <v>1613</v>
      </c>
      <c r="E1037" t="s">
        <v>529</v>
      </c>
      <c r="F1037" t="s">
        <v>509</v>
      </c>
      <c r="H1037" s="94">
        <v>530000</v>
      </c>
      <c r="I1037" s="126"/>
    </row>
    <row r="1038" spans="1:9" x14ac:dyDescent="0.3">
      <c r="A1038" t="str">
        <f t="shared" si="16"/>
        <v>19Kent</v>
      </c>
      <c r="B1038">
        <v>19</v>
      </c>
      <c r="C1038" t="s">
        <v>202</v>
      </c>
      <c r="D1038" t="s">
        <v>1614</v>
      </c>
      <c r="E1038" t="s">
        <v>534</v>
      </c>
      <c r="F1038" t="s">
        <v>540</v>
      </c>
      <c r="H1038" s="94">
        <v>205227</v>
      </c>
      <c r="I1038" s="126"/>
    </row>
    <row r="1039" spans="1:9" x14ac:dyDescent="0.3">
      <c r="A1039" t="str">
        <f t="shared" si="16"/>
        <v>20Kent</v>
      </c>
      <c r="B1039">
        <v>20</v>
      </c>
      <c r="C1039" t="s">
        <v>202</v>
      </c>
      <c r="D1039" t="s">
        <v>1615</v>
      </c>
      <c r="E1039" t="s">
        <v>524</v>
      </c>
      <c r="F1039" t="s">
        <v>525</v>
      </c>
      <c r="H1039" s="94">
        <v>354259</v>
      </c>
      <c r="I1039" s="126"/>
    </row>
    <row r="1040" spans="1:9" x14ac:dyDescent="0.3">
      <c r="A1040" t="str">
        <f t="shared" si="16"/>
        <v>21Kent</v>
      </c>
      <c r="B1040">
        <v>21</v>
      </c>
      <c r="C1040" t="s">
        <v>202</v>
      </c>
      <c r="D1040" t="s">
        <v>1616</v>
      </c>
      <c r="E1040" t="s">
        <v>543</v>
      </c>
      <c r="F1040" t="s">
        <v>544</v>
      </c>
      <c r="H1040" s="94">
        <v>25000</v>
      </c>
      <c r="I1040" s="126"/>
    </row>
    <row r="1041" spans="1:9" x14ac:dyDescent="0.3">
      <c r="A1041" t="str">
        <f t="shared" si="16"/>
        <v>1Kingston upon Hull, City of</v>
      </c>
      <c r="B1041">
        <v>1</v>
      </c>
      <c r="C1041" t="s">
        <v>204</v>
      </c>
      <c r="D1041" t="s">
        <v>1240</v>
      </c>
      <c r="E1041" t="s">
        <v>535</v>
      </c>
      <c r="F1041" t="s">
        <v>536</v>
      </c>
      <c r="H1041" s="94">
        <v>28000</v>
      </c>
      <c r="I1041" s="126"/>
    </row>
    <row r="1042" spans="1:9" x14ac:dyDescent="0.3">
      <c r="A1042" t="str">
        <f t="shared" si="16"/>
        <v>2Kingston upon Hull, City of</v>
      </c>
      <c r="B1042">
        <v>2</v>
      </c>
      <c r="C1042" t="s">
        <v>204</v>
      </c>
      <c r="D1042" t="s">
        <v>1617</v>
      </c>
      <c r="E1042" t="s">
        <v>535</v>
      </c>
      <c r="F1042" t="s">
        <v>536</v>
      </c>
      <c r="H1042" s="94">
        <v>64000</v>
      </c>
      <c r="I1042" s="126"/>
    </row>
    <row r="1043" spans="1:9" x14ac:dyDescent="0.3">
      <c r="A1043" t="str">
        <f t="shared" si="16"/>
        <v>3Kingston upon Hull, City of</v>
      </c>
      <c r="B1043">
        <v>3</v>
      </c>
      <c r="C1043" t="s">
        <v>204</v>
      </c>
      <c r="D1043" t="s">
        <v>1618</v>
      </c>
      <c r="E1043" t="s">
        <v>532</v>
      </c>
      <c r="F1043" t="s">
        <v>533</v>
      </c>
      <c r="H1043" s="94">
        <v>582032</v>
      </c>
      <c r="I1043" s="126"/>
    </row>
    <row r="1044" spans="1:9" x14ac:dyDescent="0.3">
      <c r="A1044" t="str">
        <f t="shared" si="16"/>
        <v>4Kingston upon Hull, City of</v>
      </c>
      <c r="B1044">
        <v>4</v>
      </c>
      <c r="C1044" t="s">
        <v>204</v>
      </c>
      <c r="D1044" t="s">
        <v>1619</v>
      </c>
      <c r="E1044" t="s">
        <v>532</v>
      </c>
      <c r="F1044" t="s">
        <v>533</v>
      </c>
      <c r="H1044" s="94">
        <v>270863.44</v>
      </c>
      <c r="I1044" s="126"/>
    </row>
    <row r="1045" spans="1:9" x14ac:dyDescent="0.3">
      <c r="A1045" t="str">
        <f t="shared" si="16"/>
        <v>5Kingston upon Hull, City of</v>
      </c>
      <c r="B1045">
        <v>5</v>
      </c>
      <c r="C1045" t="s">
        <v>204</v>
      </c>
      <c r="D1045" t="s">
        <v>1243</v>
      </c>
      <c r="E1045" t="s">
        <v>509</v>
      </c>
      <c r="H1045" s="94">
        <v>140000</v>
      </c>
      <c r="I1045" s="126"/>
    </row>
    <row r="1046" spans="1:9" x14ac:dyDescent="0.3">
      <c r="A1046" t="str">
        <f t="shared" si="16"/>
        <v>6Kingston upon Hull, City of</v>
      </c>
      <c r="B1046">
        <v>6</v>
      </c>
      <c r="C1046" t="s">
        <v>204</v>
      </c>
      <c r="D1046" t="s">
        <v>1620</v>
      </c>
      <c r="E1046" t="s">
        <v>527</v>
      </c>
      <c r="F1046" t="s">
        <v>552</v>
      </c>
      <c r="H1046" s="94">
        <v>628754</v>
      </c>
      <c r="I1046" s="126"/>
    </row>
    <row r="1047" spans="1:9" x14ac:dyDescent="0.3">
      <c r="A1047" t="str">
        <f t="shared" si="16"/>
        <v>7Kingston upon Hull, City of</v>
      </c>
      <c r="B1047">
        <v>7</v>
      </c>
      <c r="C1047" t="s">
        <v>204</v>
      </c>
      <c r="D1047" t="s">
        <v>1245</v>
      </c>
      <c r="E1047" t="s">
        <v>509</v>
      </c>
      <c r="H1047" s="94">
        <v>20000</v>
      </c>
      <c r="I1047" s="126"/>
    </row>
    <row r="1048" spans="1:9" x14ac:dyDescent="0.3">
      <c r="A1048" t="str">
        <f t="shared" si="16"/>
        <v>8Kingston upon Hull, City of</v>
      </c>
      <c r="B1048">
        <v>8</v>
      </c>
      <c r="C1048" t="s">
        <v>204</v>
      </c>
      <c r="D1048" t="s">
        <v>1621</v>
      </c>
      <c r="E1048" t="s">
        <v>509</v>
      </c>
      <c r="H1048" s="94">
        <v>351000</v>
      </c>
      <c r="I1048" s="126"/>
    </row>
    <row r="1049" spans="1:9" x14ac:dyDescent="0.3">
      <c r="A1049" t="str">
        <f t="shared" si="16"/>
        <v>9Kingston upon Hull, City of</v>
      </c>
      <c r="B1049">
        <v>9</v>
      </c>
      <c r="C1049" t="s">
        <v>204</v>
      </c>
      <c r="D1049" t="s">
        <v>1622</v>
      </c>
      <c r="E1049" t="s">
        <v>522</v>
      </c>
      <c r="H1049" s="94">
        <v>125000</v>
      </c>
      <c r="I1049" s="126"/>
    </row>
    <row r="1050" spans="1:9" x14ac:dyDescent="0.3">
      <c r="A1050" t="str">
        <f t="shared" si="16"/>
        <v>10Kingston upon Hull, City of</v>
      </c>
      <c r="B1050">
        <v>10</v>
      </c>
      <c r="C1050" t="s">
        <v>204</v>
      </c>
      <c r="D1050" t="s">
        <v>1250</v>
      </c>
      <c r="E1050" t="s">
        <v>509</v>
      </c>
      <c r="H1050" s="94">
        <v>13688</v>
      </c>
      <c r="I1050" s="126"/>
    </row>
    <row r="1051" spans="1:9" x14ac:dyDescent="0.3">
      <c r="A1051" t="str">
        <f t="shared" si="16"/>
        <v>11Kingston upon Hull, City of</v>
      </c>
      <c r="B1051">
        <v>11</v>
      </c>
      <c r="C1051" t="s">
        <v>204</v>
      </c>
      <c r="D1051" t="s">
        <v>1251</v>
      </c>
      <c r="E1051" t="s">
        <v>529</v>
      </c>
      <c r="F1051" t="s">
        <v>542</v>
      </c>
      <c r="H1051" s="94">
        <v>525000</v>
      </c>
      <c r="I1051" s="126"/>
    </row>
    <row r="1052" spans="1:9" x14ac:dyDescent="0.3">
      <c r="A1052" t="str">
        <f t="shared" si="16"/>
        <v>12Kingston upon Hull, City of</v>
      </c>
      <c r="B1052">
        <v>12</v>
      </c>
      <c r="C1052" t="s">
        <v>204</v>
      </c>
      <c r="D1052" t="s">
        <v>1623</v>
      </c>
      <c r="E1052" t="s">
        <v>535</v>
      </c>
      <c r="F1052" t="s">
        <v>536</v>
      </c>
      <c r="H1052" s="94">
        <v>96000</v>
      </c>
      <c r="I1052" s="126"/>
    </row>
    <row r="1053" spans="1:9" x14ac:dyDescent="0.3">
      <c r="A1053" t="str">
        <f t="shared" si="16"/>
        <v>13Kingston upon Hull, City of</v>
      </c>
      <c r="B1053">
        <v>13</v>
      </c>
      <c r="C1053" t="s">
        <v>204</v>
      </c>
      <c r="D1053" t="s">
        <v>1624</v>
      </c>
      <c r="E1053" t="s">
        <v>527</v>
      </c>
      <c r="F1053" t="s">
        <v>528</v>
      </c>
      <c r="H1053" s="94">
        <v>50000</v>
      </c>
      <c r="I1053" s="126"/>
    </row>
    <row r="1054" spans="1:9" x14ac:dyDescent="0.3">
      <c r="A1054" t="str">
        <f t="shared" si="16"/>
        <v>14Kingston upon Hull, City of</v>
      </c>
      <c r="B1054">
        <v>14</v>
      </c>
      <c r="C1054" t="s">
        <v>204</v>
      </c>
      <c r="D1054" t="s">
        <v>1255</v>
      </c>
      <c r="E1054" t="s">
        <v>529</v>
      </c>
      <c r="F1054" t="s">
        <v>550</v>
      </c>
      <c r="H1054" s="94">
        <v>25000</v>
      </c>
      <c r="I1054" s="126"/>
    </row>
    <row r="1055" spans="1:9" x14ac:dyDescent="0.3">
      <c r="A1055" t="str">
        <f t="shared" si="16"/>
        <v>15Kingston upon Hull, City of</v>
      </c>
      <c r="B1055">
        <v>15</v>
      </c>
      <c r="C1055" t="s">
        <v>204</v>
      </c>
      <c r="D1055" t="s">
        <v>1625</v>
      </c>
      <c r="E1055" t="s">
        <v>524</v>
      </c>
      <c r="F1055" t="s">
        <v>526</v>
      </c>
      <c r="H1055" s="94">
        <v>30000</v>
      </c>
      <c r="I1055" s="126"/>
    </row>
    <row r="1056" spans="1:9" x14ac:dyDescent="0.3">
      <c r="A1056" t="str">
        <f t="shared" si="16"/>
        <v>16Kingston upon Hull, City of</v>
      </c>
      <c r="B1056">
        <v>16</v>
      </c>
      <c r="C1056" t="s">
        <v>204</v>
      </c>
      <c r="D1056" t="s">
        <v>1258</v>
      </c>
      <c r="E1056" t="s">
        <v>509</v>
      </c>
      <c r="H1056" s="94">
        <v>10500</v>
      </c>
      <c r="I1056" s="126"/>
    </row>
    <row r="1057" spans="1:9" x14ac:dyDescent="0.3">
      <c r="A1057" t="str">
        <f t="shared" si="16"/>
        <v>17Kingston upon Hull, City of</v>
      </c>
      <c r="B1057">
        <v>17</v>
      </c>
      <c r="C1057" t="s">
        <v>204</v>
      </c>
      <c r="D1057" t="s">
        <v>1260</v>
      </c>
      <c r="E1057" t="s">
        <v>535</v>
      </c>
      <c r="F1057" t="s">
        <v>536</v>
      </c>
      <c r="H1057" s="94">
        <v>120000</v>
      </c>
      <c r="I1057" s="126"/>
    </row>
    <row r="1058" spans="1:9" x14ac:dyDescent="0.3">
      <c r="A1058" t="str">
        <f t="shared" si="16"/>
        <v>18Kingston upon Hull, City of</v>
      </c>
      <c r="B1058">
        <v>18</v>
      </c>
      <c r="C1058" t="s">
        <v>204</v>
      </c>
      <c r="D1058" t="s">
        <v>1626</v>
      </c>
      <c r="E1058" t="s">
        <v>535</v>
      </c>
      <c r="F1058" t="s">
        <v>536</v>
      </c>
      <c r="H1058" s="94">
        <v>160000</v>
      </c>
      <c r="I1058" s="126"/>
    </row>
    <row r="1059" spans="1:9" x14ac:dyDescent="0.3">
      <c r="A1059" t="str">
        <f t="shared" si="16"/>
        <v>19Kingston upon Hull, City of</v>
      </c>
      <c r="B1059">
        <v>19</v>
      </c>
      <c r="C1059" t="s">
        <v>204</v>
      </c>
      <c r="D1059" t="s">
        <v>1627</v>
      </c>
      <c r="E1059" t="s">
        <v>535</v>
      </c>
      <c r="F1059" t="s">
        <v>536</v>
      </c>
      <c r="H1059" s="94">
        <v>191000</v>
      </c>
      <c r="I1059" s="126"/>
    </row>
    <row r="1060" spans="1:9" x14ac:dyDescent="0.3">
      <c r="A1060" t="str">
        <f t="shared" si="16"/>
        <v>1Kingston upon Thames</v>
      </c>
      <c r="B1060">
        <v>1</v>
      </c>
      <c r="C1060" t="s">
        <v>206</v>
      </c>
      <c r="D1060" t="s">
        <v>1628</v>
      </c>
      <c r="E1060" t="s">
        <v>524</v>
      </c>
      <c r="F1060" t="s">
        <v>525</v>
      </c>
      <c r="H1060" s="94">
        <v>163800</v>
      </c>
      <c r="I1060" s="126"/>
    </row>
    <row r="1061" spans="1:9" x14ac:dyDescent="0.3">
      <c r="A1061" t="str">
        <f t="shared" si="16"/>
        <v>2Kingston upon Thames</v>
      </c>
      <c r="B1061">
        <v>2</v>
      </c>
      <c r="C1061" t="s">
        <v>206</v>
      </c>
      <c r="D1061" t="s">
        <v>1628</v>
      </c>
      <c r="E1061" t="s">
        <v>543</v>
      </c>
      <c r="F1061" t="s">
        <v>544</v>
      </c>
      <c r="H1061" s="94">
        <v>7100</v>
      </c>
      <c r="I1061" s="126"/>
    </row>
    <row r="1062" spans="1:9" x14ac:dyDescent="0.3">
      <c r="A1062" t="str">
        <f t="shared" si="16"/>
        <v>3Kingston upon Thames</v>
      </c>
      <c r="B1062">
        <v>3</v>
      </c>
      <c r="C1062" t="s">
        <v>206</v>
      </c>
      <c r="D1062" t="s">
        <v>1629</v>
      </c>
      <c r="E1062" t="s">
        <v>535</v>
      </c>
      <c r="F1062" t="s">
        <v>536</v>
      </c>
      <c r="H1062" s="94">
        <v>222000</v>
      </c>
      <c r="I1062" s="126"/>
    </row>
    <row r="1063" spans="1:9" x14ac:dyDescent="0.3">
      <c r="A1063" t="str">
        <f t="shared" si="16"/>
        <v>4Kingston upon Thames</v>
      </c>
      <c r="B1063">
        <v>4</v>
      </c>
      <c r="C1063" t="s">
        <v>206</v>
      </c>
      <c r="D1063" t="s">
        <v>1630</v>
      </c>
      <c r="E1063" t="s">
        <v>535</v>
      </c>
      <c r="F1063" t="s">
        <v>536</v>
      </c>
      <c r="H1063" s="94">
        <v>39000</v>
      </c>
      <c r="I1063" s="126"/>
    </row>
    <row r="1064" spans="1:9" x14ac:dyDescent="0.3">
      <c r="A1064" t="str">
        <f t="shared" si="16"/>
        <v>5Kingston upon Thames</v>
      </c>
      <c r="B1064">
        <v>5</v>
      </c>
      <c r="C1064" t="s">
        <v>206</v>
      </c>
      <c r="D1064" t="s">
        <v>1112</v>
      </c>
      <c r="E1064" t="s">
        <v>534</v>
      </c>
      <c r="F1064" t="s">
        <v>538</v>
      </c>
      <c r="H1064" s="94">
        <v>51300</v>
      </c>
      <c r="I1064" s="126"/>
    </row>
    <row r="1065" spans="1:9" x14ac:dyDescent="0.3">
      <c r="A1065" t="str">
        <f t="shared" si="16"/>
        <v>6Kingston upon Thames</v>
      </c>
      <c r="B1065">
        <v>6</v>
      </c>
      <c r="C1065" t="s">
        <v>206</v>
      </c>
      <c r="D1065" t="s">
        <v>1631</v>
      </c>
      <c r="E1065" t="s">
        <v>529</v>
      </c>
      <c r="F1065" t="s">
        <v>542</v>
      </c>
      <c r="H1065" s="94">
        <v>172600</v>
      </c>
      <c r="I1065" s="126"/>
    </row>
    <row r="1066" spans="1:9" x14ac:dyDescent="0.3">
      <c r="A1066" t="str">
        <f t="shared" si="16"/>
        <v>7Kingston upon Thames</v>
      </c>
      <c r="B1066">
        <v>7</v>
      </c>
      <c r="C1066" t="s">
        <v>206</v>
      </c>
      <c r="D1066" t="s">
        <v>1632</v>
      </c>
      <c r="E1066" t="s">
        <v>524</v>
      </c>
      <c r="F1066" t="s">
        <v>525</v>
      </c>
      <c r="H1066" s="94">
        <v>60000</v>
      </c>
      <c r="I1066" s="126"/>
    </row>
    <row r="1067" spans="1:9" x14ac:dyDescent="0.3">
      <c r="A1067" t="str">
        <f t="shared" si="16"/>
        <v>8Kingston upon Thames</v>
      </c>
      <c r="B1067">
        <v>8</v>
      </c>
      <c r="C1067" t="s">
        <v>206</v>
      </c>
      <c r="D1067" t="s">
        <v>1632</v>
      </c>
      <c r="E1067" t="s">
        <v>509</v>
      </c>
      <c r="H1067" s="94">
        <v>10000</v>
      </c>
      <c r="I1067" s="126"/>
    </row>
    <row r="1068" spans="1:9" x14ac:dyDescent="0.3">
      <c r="A1068" t="str">
        <f t="shared" si="16"/>
        <v>9Kingston upon Thames</v>
      </c>
      <c r="B1068">
        <v>9</v>
      </c>
      <c r="C1068" t="s">
        <v>206</v>
      </c>
      <c r="D1068" t="s">
        <v>1633</v>
      </c>
      <c r="E1068" t="s">
        <v>523</v>
      </c>
      <c r="F1068" t="s">
        <v>531</v>
      </c>
      <c r="H1068" s="94">
        <v>34500</v>
      </c>
      <c r="I1068" s="126"/>
    </row>
    <row r="1069" spans="1:9" x14ac:dyDescent="0.3">
      <c r="A1069" t="str">
        <f t="shared" si="16"/>
        <v>10Kingston upon Thames</v>
      </c>
      <c r="B1069">
        <v>10</v>
      </c>
      <c r="C1069" t="s">
        <v>206</v>
      </c>
      <c r="D1069" t="s">
        <v>982</v>
      </c>
      <c r="E1069" t="s">
        <v>521</v>
      </c>
      <c r="H1069" s="94">
        <v>11400</v>
      </c>
      <c r="I1069" s="126"/>
    </row>
    <row r="1070" spans="1:9" x14ac:dyDescent="0.3">
      <c r="A1070" t="str">
        <f t="shared" si="16"/>
        <v>11Kingston upon Thames</v>
      </c>
      <c r="B1070">
        <v>11</v>
      </c>
      <c r="C1070" t="s">
        <v>206</v>
      </c>
      <c r="D1070" t="s">
        <v>1634</v>
      </c>
      <c r="E1070" t="s">
        <v>524</v>
      </c>
      <c r="F1070" t="s">
        <v>547</v>
      </c>
      <c r="H1070" s="94">
        <v>75700</v>
      </c>
      <c r="I1070" s="126"/>
    </row>
    <row r="1071" spans="1:9" x14ac:dyDescent="0.3">
      <c r="A1071" t="str">
        <f t="shared" si="16"/>
        <v>12Kingston upon Thames</v>
      </c>
      <c r="B1071">
        <v>12</v>
      </c>
      <c r="C1071" t="s">
        <v>206</v>
      </c>
      <c r="D1071" t="s">
        <v>1635</v>
      </c>
      <c r="E1071" t="s">
        <v>509</v>
      </c>
      <c r="H1071" s="94">
        <v>37500</v>
      </c>
      <c r="I1071" s="126"/>
    </row>
    <row r="1072" spans="1:9" x14ac:dyDescent="0.3">
      <c r="A1072" t="str">
        <f t="shared" si="16"/>
        <v>13Kingston upon Thames</v>
      </c>
      <c r="B1072">
        <v>13</v>
      </c>
      <c r="C1072" t="s">
        <v>206</v>
      </c>
      <c r="D1072" t="s">
        <v>1636</v>
      </c>
      <c r="E1072" t="s">
        <v>524</v>
      </c>
      <c r="F1072" t="s">
        <v>547</v>
      </c>
      <c r="H1072" s="94">
        <v>29500</v>
      </c>
      <c r="I1072" s="126"/>
    </row>
    <row r="1073" spans="1:9" x14ac:dyDescent="0.3">
      <c r="A1073" t="str">
        <f t="shared" si="16"/>
        <v>14Kingston upon Thames</v>
      </c>
      <c r="B1073">
        <v>14</v>
      </c>
      <c r="C1073" t="s">
        <v>206</v>
      </c>
      <c r="D1073" t="s">
        <v>1637</v>
      </c>
      <c r="E1073" t="s">
        <v>532</v>
      </c>
      <c r="F1073" t="s">
        <v>545</v>
      </c>
      <c r="H1073" s="94">
        <v>30000</v>
      </c>
      <c r="I1073" s="126"/>
    </row>
    <row r="1074" spans="1:9" x14ac:dyDescent="0.3">
      <c r="A1074" t="str">
        <f t="shared" si="16"/>
        <v>15Kingston upon Thames</v>
      </c>
      <c r="B1074">
        <v>15</v>
      </c>
      <c r="C1074" t="s">
        <v>206</v>
      </c>
      <c r="D1074" t="s">
        <v>1638</v>
      </c>
      <c r="E1074" t="s">
        <v>527</v>
      </c>
      <c r="F1074" t="s">
        <v>528</v>
      </c>
      <c r="H1074" s="94">
        <v>201700</v>
      </c>
      <c r="I1074" s="126"/>
    </row>
    <row r="1075" spans="1:9" x14ac:dyDescent="0.3">
      <c r="A1075" t="str">
        <f t="shared" si="16"/>
        <v>1Kirklees</v>
      </c>
      <c r="B1075">
        <v>1</v>
      </c>
      <c r="C1075" t="s">
        <v>208</v>
      </c>
      <c r="D1075" t="s">
        <v>1639</v>
      </c>
      <c r="E1075" t="s">
        <v>532</v>
      </c>
      <c r="F1075" t="s">
        <v>533</v>
      </c>
      <c r="H1075" s="94">
        <v>373000</v>
      </c>
      <c r="I1075" s="126"/>
    </row>
    <row r="1076" spans="1:9" x14ac:dyDescent="0.3">
      <c r="A1076" t="str">
        <f t="shared" si="16"/>
        <v>2Kirklees</v>
      </c>
      <c r="B1076">
        <v>2</v>
      </c>
      <c r="C1076" t="s">
        <v>208</v>
      </c>
      <c r="D1076" t="s">
        <v>1640</v>
      </c>
      <c r="E1076" t="s">
        <v>523</v>
      </c>
      <c r="F1076" t="s">
        <v>531</v>
      </c>
      <c r="H1076" s="94">
        <v>100000</v>
      </c>
      <c r="I1076" s="126"/>
    </row>
    <row r="1077" spans="1:9" x14ac:dyDescent="0.3">
      <c r="A1077" t="str">
        <f t="shared" si="16"/>
        <v>3Kirklees</v>
      </c>
      <c r="B1077">
        <v>3</v>
      </c>
      <c r="C1077" t="s">
        <v>208</v>
      </c>
      <c r="D1077" t="s">
        <v>805</v>
      </c>
      <c r="E1077" t="s">
        <v>535</v>
      </c>
      <c r="F1077" t="s">
        <v>536</v>
      </c>
      <c r="H1077" s="94">
        <v>1880000</v>
      </c>
      <c r="I1077" s="126"/>
    </row>
    <row r="1078" spans="1:9" x14ac:dyDescent="0.3">
      <c r="A1078" t="str">
        <f t="shared" si="16"/>
        <v>4Kirklees</v>
      </c>
      <c r="B1078">
        <v>4</v>
      </c>
      <c r="C1078" t="s">
        <v>208</v>
      </c>
      <c r="D1078" t="s">
        <v>1641</v>
      </c>
      <c r="E1078" t="s">
        <v>529</v>
      </c>
      <c r="F1078" t="s">
        <v>530</v>
      </c>
      <c r="H1078" s="94">
        <v>460000</v>
      </c>
      <c r="I1078" s="126"/>
    </row>
    <row r="1079" spans="1:9" x14ac:dyDescent="0.3">
      <c r="A1079" t="str">
        <f t="shared" si="16"/>
        <v>5Kirklees</v>
      </c>
      <c r="B1079">
        <v>5</v>
      </c>
      <c r="C1079" t="s">
        <v>208</v>
      </c>
      <c r="D1079" t="s">
        <v>1642</v>
      </c>
      <c r="E1079" t="s">
        <v>534</v>
      </c>
      <c r="F1079" t="s">
        <v>538</v>
      </c>
      <c r="H1079" s="94">
        <v>500000</v>
      </c>
      <c r="I1079" s="126"/>
    </row>
    <row r="1080" spans="1:9" x14ac:dyDescent="0.3">
      <c r="A1080" t="str">
        <f t="shared" si="16"/>
        <v>6Kirklees</v>
      </c>
      <c r="B1080">
        <v>6</v>
      </c>
      <c r="C1080" t="s">
        <v>208</v>
      </c>
      <c r="D1080" t="s">
        <v>1643</v>
      </c>
      <c r="E1080" t="s">
        <v>535</v>
      </c>
      <c r="F1080" t="s">
        <v>536</v>
      </c>
      <c r="H1080" s="94">
        <v>280000</v>
      </c>
      <c r="I1080" s="126"/>
    </row>
    <row r="1081" spans="1:9" x14ac:dyDescent="0.3">
      <c r="A1081" t="str">
        <f t="shared" si="16"/>
        <v>7Kirklees</v>
      </c>
      <c r="B1081">
        <v>7</v>
      </c>
      <c r="C1081" t="s">
        <v>208</v>
      </c>
      <c r="D1081" t="s">
        <v>1644</v>
      </c>
      <c r="E1081" t="s">
        <v>523</v>
      </c>
      <c r="F1081" t="s">
        <v>531</v>
      </c>
      <c r="H1081" s="94">
        <v>180000</v>
      </c>
      <c r="I1081" s="126"/>
    </row>
    <row r="1082" spans="1:9" x14ac:dyDescent="0.3">
      <c r="A1082" t="str">
        <f t="shared" si="16"/>
        <v>8Kirklees</v>
      </c>
      <c r="B1082">
        <v>8</v>
      </c>
      <c r="C1082" t="s">
        <v>208</v>
      </c>
      <c r="D1082" t="s">
        <v>1645</v>
      </c>
      <c r="E1082" t="s">
        <v>524</v>
      </c>
      <c r="F1082" t="s">
        <v>525</v>
      </c>
      <c r="H1082" s="94">
        <v>40000</v>
      </c>
      <c r="I1082" s="126"/>
    </row>
    <row r="1083" spans="1:9" x14ac:dyDescent="0.3">
      <c r="A1083" t="str">
        <f t="shared" si="16"/>
        <v>9Kirklees</v>
      </c>
      <c r="B1083">
        <v>9</v>
      </c>
      <c r="C1083" t="s">
        <v>208</v>
      </c>
      <c r="D1083" t="s">
        <v>1645</v>
      </c>
      <c r="E1083" t="s">
        <v>543</v>
      </c>
      <c r="F1083" t="s">
        <v>544</v>
      </c>
      <c r="H1083" s="94">
        <v>309901</v>
      </c>
      <c r="I1083" s="126"/>
    </row>
    <row r="1084" spans="1:9" x14ac:dyDescent="0.3">
      <c r="A1084" t="str">
        <f t="shared" si="16"/>
        <v>1Knowsley</v>
      </c>
      <c r="B1084">
        <v>1</v>
      </c>
      <c r="C1084" t="s">
        <v>210</v>
      </c>
      <c r="D1084" t="s">
        <v>1646</v>
      </c>
      <c r="E1084" t="s">
        <v>524</v>
      </c>
      <c r="F1084" t="s">
        <v>525</v>
      </c>
      <c r="H1084" s="94">
        <v>30000</v>
      </c>
      <c r="I1084" s="126"/>
    </row>
    <row r="1085" spans="1:9" x14ac:dyDescent="0.3">
      <c r="A1085" t="str">
        <f t="shared" si="16"/>
        <v>2Knowsley</v>
      </c>
      <c r="B1085">
        <v>2</v>
      </c>
      <c r="C1085" t="s">
        <v>210</v>
      </c>
      <c r="D1085" t="s">
        <v>1588</v>
      </c>
      <c r="E1085" t="s">
        <v>534</v>
      </c>
      <c r="F1085" t="s">
        <v>540</v>
      </c>
      <c r="H1085" s="94">
        <v>74000</v>
      </c>
      <c r="I1085" s="126"/>
    </row>
    <row r="1086" spans="1:9" x14ac:dyDescent="0.3">
      <c r="A1086" t="str">
        <f t="shared" si="16"/>
        <v>3Knowsley</v>
      </c>
      <c r="B1086">
        <v>3</v>
      </c>
      <c r="C1086" t="s">
        <v>210</v>
      </c>
      <c r="D1086" t="s">
        <v>1647</v>
      </c>
      <c r="E1086" t="s">
        <v>527</v>
      </c>
      <c r="F1086" t="s">
        <v>528</v>
      </c>
      <c r="H1086" s="94">
        <v>660000</v>
      </c>
      <c r="I1086" s="126"/>
    </row>
    <row r="1087" spans="1:9" x14ac:dyDescent="0.3">
      <c r="A1087" t="str">
        <f t="shared" si="16"/>
        <v>4Knowsley</v>
      </c>
      <c r="B1087">
        <v>4</v>
      </c>
      <c r="C1087" t="s">
        <v>210</v>
      </c>
      <c r="D1087" t="s">
        <v>1648</v>
      </c>
      <c r="E1087" t="s">
        <v>532</v>
      </c>
      <c r="F1087" t="s">
        <v>509</v>
      </c>
      <c r="H1087" s="94">
        <v>14000</v>
      </c>
      <c r="I1087" s="126"/>
    </row>
    <row r="1088" spans="1:9" x14ac:dyDescent="0.3">
      <c r="A1088" t="str">
        <f t="shared" si="16"/>
        <v>5Knowsley</v>
      </c>
      <c r="B1088">
        <v>5</v>
      </c>
      <c r="C1088" t="s">
        <v>210</v>
      </c>
      <c r="D1088" t="s">
        <v>1649</v>
      </c>
      <c r="E1088" t="s">
        <v>524</v>
      </c>
      <c r="F1088" t="s">
        <v>525</v>
      </c>
      <c r="H1088" s="94">
        <v>20000</v>
      </c>
      <c r="I1088" s="126"/>
    </row>
    <row r="1089" spans="1:9" x14ac:dyDescent="0.3">
      <c r="A1089" t="str">
        <f t="shared" si="16"/>
        <v>6Knowsley</v>
      </c>
      <c r="B1089">
        <v>6</v>
      </c>
      <c r="C1089" t="s">
        <v>210</v>
      </c>
      <c r="D1089" t="s">
        <v>803</v>
      </c>
      <c r="E1089" t="s">
        <v>534</v>
      </c>
      <c r="F1089" t="s">
        <v>538</v>
      </c>
      <c r="H1089" s="94">
        <v>100000</v>
      </c>
      <c r="I1089" s="126"/>
    </row>
    <row r="1090" spans="1:9" x14ac:dyDescent="0.3">
      <c r="A1090" t="str">
        <f t="shared" ref="A1090:A1153" si="17">B1090&amp;C1090</f>
        <v>7Knowsley</v>
      </c>
      <c r="B1090">
        <v>7</v>
      </c>
      <c r="C1090" t="s">
        <v>210</v>
      </c>
      <c r="D1090" t="s">
        <v>1650</v>
      </c>
      <c r="E1090" t="s">
        <v>532</v>
      </c>
      <c r="F1090" t="s">
        <v>509</v>
      </c>
      <c r="H1090" s="94">
        <v>16800</v>
      </c>
      <c r="I1090" s="126"/>
    </row>
    <row r="1091" spans="1:9" x14ac:dyDescent="0.3">
      <c r="A1091" t="str">
        <f t="shared" si="17"/>
        <v>8Knowsley</v>
      </c>
      <c r="B1091">
        <v>8</v>
      </c>
      <c r="C1091" t="s">
        <v>210</v>
      </c>
      <c r="D1091" t="s">
        <v>1651</v>
      </c>
      <c r="E1091" t="s">
        <v>534</v>
      </c>
      <c r="F1091" t="s">
        <v>540</v>
      </c>
      <c r="H1091" s="94">
        <v>26000</v>
      </c>
      <c r="I1091" s="126"/>
    </row>
    <row r="1092" spans="1:9" x14ac:dyDescent="0.3">
      <c r="A1092" t="str">
        <f t="shared" si="17"/>
        <v>9Knowsley</v>
      </c>
      <c r="B1092">
        <v>9</v>
      </c>
      <c r="C1092" t="s">
        <v>210</v>
      </c>
      <c r="D1092" t="s">
        <v>1652</v>
      </c>
      <c r="E1092" t="s">
        <v>524</v>
      </c>
      <c r="F1092" t="s">
        <v>525</v>
      </c>
      <c r="H1092" s="94">
        <v>10000</v>
      </c>
      <c r="I1092" s="126"/>
    </row>
    <row r="1093" spans="1:9" x14ac:dyDescent="0.3">
      <c r="A1093" t="str">
        <f t="shared" si="17"/>
        <v>10Knowsley</v>
      </c>
      <c r="B1093">
        <v>10</v>
      </c>
      <c r="C1093" t="s">
        <v>210</v>
      </c>
      <c r="D1093" t="s">
        <v>1653</v>
      </c>
      <c r="E1093" t="s">
        <v>524</v>
      </c>
      <c r="F1093" t="s">
        <v>525</v>
      </c>
      <c r="H1093" s="94">
        <v>30000</v>
      </c>
      <c r="I1093" s="126"/>
    </row>
    <row r="1094" spans="1:9" x14ac:dyDescent="0.3">
      <c r="A1094" t="str">
        <f t="shared" si="17"/>
        <v>11Knowsley</v>
      </c>
      <c r="B1094">
        <v>11</v>
      </c>
      <c r="C1094" t="s">
        <v>210</v>
      </c>
      <c r="D1094" t="s">
        <v>1654</v>
      </c>
      <c r="E1094" t="s">
        <v>524</v>
      </c>
      <c r="F1094" t="s">
        <v>525</v>
      </c>
      <c r="H1094" s="94">
        <v>115000</v>
      </c>
      <c r="I1094" s="126"/>
    </row>
    <row r="1095" spans="1:9" x14ac:dyDescent="0.3">
      <c r="A1095" t="str">
        <f t="shared" si="17"/>
        <v>12Knowsley</v>
      </c>
      <c r="B1095">
        <v>12</v>
      </c>
      <c r="C1095" t="s">
        <v>210</v>
      </c>
      <c r="D1095" t="s">
        <v>1654</v>
      </c>
      <c r="E1095" t="s">
        <v>523</v>
      </c>
      <c r="F1095" t="s">
        <v>531</v>
      </c>
      <c r="H1095" s="94">
        <v>99000</v>
      </c>
      <c r="I1095" s="126"/>
    </row>
    <row r="1096" spans="1:9" x14ac:dyDescent="0.3">
      <c r="A1096" t="str">
        <f t="shared" si="17"/>
        <v>13Knowsley</v>
      </c>
      <c r="B1096">
        <v>13</v>
      </c>
      <c r="C1096" t="s">
        <v>210</v>
      </c>
      <c r="D1096" t="s">
        <v>1655</v>
      </c>
      <c r="E1096" t="s">
        <v>524</v>
      </c>
      <c r="F1096" t="s">
        <v>525</v>
      </c>
      <c r="H1096" s="94">
        <v>20000</v>
      </c>
      <c r="I1096" s="126"/>
    </row>
    <row r="1097" spans="1:9" x14ac:dyDescent="0.3">
      <c r="A1097" t="str">
        <f t="shared" si="17"/>
        <v>14Knowsley</v>
      </c>
      <c r="B1097">
        <v>14</v>
      </c>
      <c r="C1097" t="s">
        <v>210</v>
      </c>
      <c r="D1097" t="s">
        <v>1656</v>
      </c>
      <c r="E1097" t="s">
        <v>524</v>
      </c>
      <c r="F1097" t="s">
        <v>525</v>
      </c>
      <c r="H1097" s="94">
        <v>170000</v>
      </c>
      <c r="I1097" s="126"/>
    </row>
    <row r="1098" spans="1:9" x14ac:dyDescent="0.3">
      <c r="A1098" t="str">
        <f t="shared" si="17"/>
        <v>15Knowsley</v>
      </c>
      <c r="B1098">
        <v>15</v>
      </c>
      <c r="C1098" t="s">
        <v>210</v>
      </c>
      <c r="D1098" t="s">
        <v>1657</v>
      </c>
      <c r="E1098" t="s">
        <v>524</v>
      </c>
      <c r="F1098" t="s">
        <v>525</v>
      </c>
      <c r="H1098" s="94">
        <v>20000</v>
      </c>
      <c r="I1098" s="126"/>
    </row>
    <row r="1099" spans="1:9" x14ac:dyDescent="0.3">
      <c r="A1099" t="str">
        <f t="shared" si="17"/>
        <v>16Knowsley</v>
      </c>
      <c r="B1099">
        <v>16</v>
      </c>
      <c r="C1099" t="s">
        <v>210</v>
      </c>
      <c r="D1099" t="s">
        <v>1657</v>
      </c>
      <c r="E1099" t="s">
        <v>535</v>
      </c>
      <c r="F1099" t="s">
        <v>536</v>
      </c>
      <c r="H1099" s="94">
        <v>45000</v>
      </c>
      <c r="I1099" s="126"/>
    </row>
    <row r="1100" spans="1:9" x14ac:dyDescent="0.3">
      <c r="A1100" t="str">
        <f t="shared" si="17"/>
        <v>17Knowsley</v>
      </c>
      <c r="B1100">
        <v>17</v>
      </c>
      <c r="C1100" t="s">
        <v>210</v>
      </c>
      <c r="D1100" t="s">
        <v>1658</v>
      </c>
      <c r="E1100" t="s">
        <v>532</v>
      </c>
      <c r="F1100" t="s">
        <v>537</v>
      </c>
      <c r="H1100" s="94">
        <v>300000</v>
      </c>
      <c r="I1100" s="126"/>
    </row>
    <row r="1101" spans="1:9" x14ac:dyDescent="0.3">
      <c r="A1101" t="str">
        <f t="shared" si="17"/>
        <v>18Knowsley</v>
      </c>
      <c r="B1101">
        <v>18</v>
      </c>
      <c r="C1101" t="s">
        <v>210</v>
      </c>
      <c r="D1101" t="s">
        <v>1659</v>
      </c>
      <c r="E1101" t="s">
        <v>524</v>
      </c>
      <c r="F1101" t="s">
        <v>525</v>
      </c>
      <c r="H1101" s="94">
        <v>20000</v>
      </c>
      <c r="I1101" s="126"/>
    </row>
    <row r="1102" spans="1:9" x14ac:dyDescent="0.3">
      <c r="A1102" t="str">
        <f t="shared" si="17"/>
        <v>19Knowsley</v>
      </c>
      <c r="B1102">
        <v>19</v>
      </c>
      <c r="C1102" t="s">
        <v>210</v>
      </c>
      <c r="D1102" t="s">
        <v>1593</v>
      </c>
      <c r="E1102" t="s">
        <v>549</v>
      </c>
      <c r="H1102" s="94">
        <v>10000</v>
      </c>
      <c r="I1102" s="126"/>
    </row>
    <row r="1103" spans="1:9" x14ac:dyDescent="0.3">
      <c r="A1103" t="str">
        <f t="shared" si="17"/>
        <v>20Knowsley</v>
      </c>
      <c r="B1103">
        <v>20</v>
      </c>
      <c r="C1103" t="s">
        <v>210</v>
      </c>
      <c r="D1103" t="s">
        <v>1660</v>
      </c>
      <c r="E1103" t="s">
        <v>534</v>
      </c>
      <c r="F1103" t="s">
        <v>538</v>
      </c>
      <c r="H1103" s="94">
        <v>75000</v>
      </c>
      <c r="I1103" s="126"/>
    </row>
    <row r="1104" spans="1:9" x14ac:dyDescent="0.3">
      <c r="A1104" t="str">
        <f t="shared" si="17"/>
        <v>21Knowsley</v>
      </c>
      <c r="B1104">
        <v>21</v>
      </c>
      <c r="C1104" t="s">
        <v>210</v>
      </c>
      <c r="D1104" t="s">
        <v>1661</v>
      </c>
      <c r="E1104" t="s">
        <v>524</v>
      </c>
      <c r="F1104" t="s">
        <v>525</v>
      </c>
      <c r="H1104" s="94">
        <v>171000</v>
      </c>
      <c r="I1104" s="126"/>
    </row>
    <row r="1105" spans="1:9" x14ac:dyDescent="0.3">
      <c r="A1105" t="str">
        <f t="shared" si="17"/>
        <v>22Knowsley</v>
      </c>
      <c r="B1105">
        <v>22</v>
      </c>
      <c r="C1105" t="s">
        <v>210</v>
      </c>
      <c r="D1105" t="s">
        <v>1662</v>
      </c>
      <c r="E1105" t="s">
        <v>521</v>
      </c>
      <c r="H1105" s="94">
        <v>8142</v>
      </c>
      <c r="I1105" s="126"/>
    </row>
    <row r="1106" spans="1:9" x14ac:dyDescent="0.3">
      <c r="A1106" t="str">
        <f t="shared" si="17"/>
        <v>1Lambeth</v>
      </c>
      <c r="B1106">
        <v>1</v>
      </c>
      <c r="C1106" t="s">
        <v>212</v>
      </c>
      <c r="D1106" t="s">
        <v>1663</v>
      </c>
      <c r="E1106" t="s">
        <v>524</v>
      </c>
      <c r="F1106" t="s">
        <v>525</v>
      </c>
      <c r="H1106" s="94">
        <v>15000</v>
      </c>
      <c r="I1106" s="126"/>
    </row>
    <row r="1107" spans="1:9" x14ac:dyDescent="0.3">
      <c r="A1107" t="str">
        <f t="shared" si="17"/>
        <v>2Lambeth</v>
      </c>
      <c r="B1107">
        <v>2</v>
      </c>
      <c r="C1107" t="s">
        <v>212</v>
      </c>
      <c r="D1107" t="s">
        <v>1664</v>
      </c>
      <c r="E1107" t="s">
        <v>509</v>
      </c>
      <c r="H1107" s="94">
        <v>100000</v>
      </c>
      <c r="I1107" s="126"/>
    </row>
    <row r="1108" spans="1:9" x14ac:dyDescent="0.3">
      <c r="A1108" t="str">
        <f t="shared" si="17"/>
        <v>3Lambeth</v>
      </c>
      <c r="B1108">
        <v>3</v>
      </c>
      <c r="C1108" t="s">
        <v>212</v>
      </c>
      <c r="D1108" t="s">
        <v>1665</v>
      </c>
      <c r="E1108" t="s">
        <v>524</v>
      </c>
      <c r="F1108" t="s">
        <v>525</v>
      </c>
      <c r="H1108" s="94">
        <v>60000</v>
      </c>
      <c r="I1108" s="126"/>
    </row>
    <row r="1109" spans="1:9" x14ac:dyDescent="0.3">
      <c r="A1109" t="str">
        <f t="shared" si="17"/>
        <v>4Lambeth</v>
      </c>
      <c r="B1109">
        <v>4</v>
      </c>
      <c r="C1109" t="s">
        <v>212</v>
      </c>
      <c r="D1109" t="s">
        <v>521</v>
      </c>
      <c r="E1109" t="s">
        <v>521</v>
      </c>
      <c r="H1109" s="94">
        <v>27000</v>
      </c>
      <c r="I1109" s="126"/>
    </row>
    <row r="1110" spans="1:9" x14ac:dyDescent="0.3">
      <c r="A1110" t="str">
        <f t="shared" si="17"/>
        <v>5Lambeth</v>
      </c>
      <c r="B1110">
        <v>5</v>
      </c>
      <c r="C1110" t="s">
        <v>212</v>
      </c>
      <c r="D1110" t="s">
        <v>1666</v>
      </c>
      <c r="E1110" t="s">
        <v>532</v>
      </c>
      <c r="F1110" t="s">
        <v>533</v>
      </c>
      <c r="H1110" s="94">
        <v>80000</v>
      </c>
      <c r="I1110" s="126"/>
    </row>
    <row r="1111" spans="1:9" x14ac:dyDescent="0.3">
      <c r="A1111" t="str">
        <f t="shared" si="17"/>
        <v>6Lambeth</v>
      </c>
      <c r="B1111">
        <v>6</v>
      </c>
      <c r="C1111" t="s">
        <v>212</v>
      </c>
      <c r="D1111" t="s">
        <v>1667</v>
      </c>
      <c r="E1111" t="s">
        <v>535</v>
      </c>
      <c r="F1111" t="s">
        <v>536</v>
      </c>
      <c r="H1111" s="94">
        <v>164000</v>
      </c>
      <c r="I1111" s="126"/>
    </row>
    <row r="1112" spans="1:9" x14ac:dyDescent="0.3">
      <c r="A1112" t="str">
        <f t="shared" si="17"/>
        <v>7Lambeth</v>
      </c>
      <c r="B1112">
        <v>7</v>
      </c>
      <c r="C1112" t="s">
        <v>212</v>
      </c>
      <c r="D1112" t="s">
        <v>1668</v>
      </c>
      <c r="E1112" t="s">
        <v>524</v>
      </c>
      <c r="F1112" t="s">
        <v>525</v>
      </c>
      <c r="H1112" s="94">
        <v>209000</v>
      </c>
      <c r="I1112" s="126"/>
    </row>
    <row r="1113" spans="1:9" x14ac:dyDescent="0.3">
      <c r="A1113" t="str">
        <f t="shared" si="17"/>
        <v>8Lambeth</v>
      </c>
      <c r="B1113">
        <v>8</v>
      </c>
      <c r="C1113" t="s">
        <v>212</v>
      </c>
      <c r="D1113" t="s">
        <v>1668</v>
      </c>
      <c r="E1113" t="s">
        <v>535</v>
      </c>
      <c r="F1113" t="s">
        <v>509</v>
      </c>
      <c r="H1113" s="94">
        <v>358000</v>
      </c>
      <c r="I1113" s="126"/>
    </row>
    <row r="1114" spans="1:9" x14ac:dyDescent="0.3">
      <c r="A1114" t="str">
        <f t="shared" si="17"/>
        <v>9Lambeth</v>
      </c>
      <c r="B1114">
        <v>9</v>
      </c>
      <c r="C1114" t="s">
        <v>212</v>
      </c>
      <c r="D1114" t="s">
        <v>1668</v>
      </c>
      <c r="E1114" t="s">
        <v>535</v>
      </c>
      <c r="F1114" t="s">
        <v>536</v>
      </c>
      <c r="H1114" s="94">
        <v>842926</v>
      </c>
      <c r="I1114" s="126"/>
    </row>
    <row r="1115" spans="1:9" x14ac:dyDescent="0.3">
      <c r="A1115" t="str">
        <f t="shared" si="17"/>
        <v>10Lambeth</v>
      </c>
      <c r="B1115">
        <v>10</v>
      </c>
      <c r="C1115" t="s">
        <v>212</v>
      </c>
      <c r="D1115" t="s">
        <v>1669</v>
      </c>
      <c r="E1115" t="s">
        <v>524</v>
      </c>
      <c r="F1115" t="s">
        <v>525</v>
      </c>
      <c r="H1115" s="94">
        <v>60930</v>
      </c>
      <c r="I1115" s="126"/>
    </row>
    <row r="1116" spans="1:9" x14ac:dyDescent="0.3">
      <c r="A1116" t="str">
        <f t="shared" si="17"/>
        <v>11Lambeth</v>
      </c>
      <c r="B1116">
        <v>11</v>
      </c>
      <c r="C1116" t="s">
        <v>212</v>
      </c>
      <c r="D1116" t="s">
        <v>803</v>
      </c>
      <c r="E1116" t="s">
        <v>534</v>
      </c>
      <c r="F1116" t="s">
        <v>538</v>
      </c>
      <c r="H1116" s="94">
        <v>80000</v>
      </c>
      <c r="I1116" s="126"/>
    </row>
    <row r="1117" spans="1:9" x14ac:dyDescent="0.3">
      <c r="A1117" t="str">
        <f t="shared" si="17"/>
        <v>12Lambeth</v>
      </c>
      <c r="B1117">
        <v>12</v>
      </c>
      <c r="C1117" t="s">
        <v>212</v>
      </c>
      <c r="D1117" t="s">
        <v>1670</v>
      </c>
      <c r="E1117" t="s">
        <v>535</v>
      </c>
      <c r="F1117" t="s">
        <v>536</v>
      </c>
      <c r="H1117" s="94">
        <v>280000</v>
      </c>
      <c r="I1117" s="126"/>
    </row>
    <row r="1118" spans="1:9" x14ac:dyDescent="0.3">
      <c r="A1118" t="str">
        <f t="shared" si="17"/>
        <v>13Lambeth</v>
      </c>
      <c r="B1118">
        <v>13</v>
      </c>
      <c r="C1118" t="s">
        <v>212</v>
      </c>
      <c r="D1118" t="s">
        <v>1671</v>
      </c>
      <c r="E1118" t="s">
        <v>524</v>
      </c>
      <c r="F1118" t="s">
        <v>525</v>
      </c>
      <c r="H1118" s="94">
        <v>30000</v>
      </c>
      <c r="I1118" s="126"/>
    </row>
    <row r="1119" spans="1:9" x14ac:dyDescent="0.3">
      <c r="A1119" t="str">
        <f t="shared" si="17"/>
        <v>14Lambeth</v>
      </c>
      <c r="B1119">
        <v>14</v>
      </c>
      <c r="C1119" t="s">
        <v>212</v>
      </c>
      <c r="D1119" t="s">
        <v>1672</v>
      </c>
      <c r="E1119" t="s">
        <v>523</v>
      </c>
      <c r="F1119" t="s">
        <v>531</v>
      </c>
      <c r="H1119" s="94">
        <v>200000</v>
      </c>
      <c r="I1119" s="126"/>
    </row>
    <row r="1120" spans="1:9" x14ac:dyDescent="0.3">
      <c r="A1120" t="str">
        <f t="shared" si="17"/>
        <v>15Lambeth</v>
      </c>
      <c r="B1120">
        <v>15</v>
      </c>
      <c r="C1120" t="s">
        <v>212</v>
      </c>
      <c r="D1120" t="s">
        <v>1673</v>
      </c>
      <c r="E1120" t="s">
        <v>524</v>
      </c>
      <c r="F1120" t="s">
        <v>525</v>
      </c>
      <c r="H1120" s="94">
        <v>21500</v>
      </c>
      <c r="I1120" s="126"/>
    </row>
    <row r="1121" spans="1:9" x14ac:dyDescent="0.3">
      <c r="A1121" t="str">
        <f t="shared" si="17"/>
        <v>16Lambeth</v>
      </c>
      <c r="B1121">
        <v>16</v>
      </c>
      <c r="C1121" t="s">
        <v>212</v>
      </c>
      <c r="D1121" t="s">
        <v>1674</v>
      </c>
      <c r="E1121" t="s">
        <v>524</v>
      </c>
      <c r="F1121" t="s">
        <v>525</v>
      </c>
      <c r="H1121" s="94">
        <v>226000</v>
      </c>
      <c r="I1121" s="126"/>
    </row>
    <row r="1122" spans="1:9" x14ac:dyDescent="0.3">
      <c r="A1122" t="str">
        <f t="shared" si="17"/>
        <v>1Lancashire</v>
      </c>
      <c r="B1122">
        <v>1</v>
      </c>
      <c r="C1122" t="s">
        <v>214</v>
      </c>
      <c r="D1122" t="s">
        <v>1675</v>
      </c>
      <c r="E1122" t="s">
        <v>535</v>
      </c>
      <c r="F1122" t="s">
        <v>536</v>
      </c>
      <c r="H1122" s="94">
        <v>3211000</v>
      </c>
      <c r="I1122" s="126"/>
    </row>
    <row r="1123" spans="1:9" x14ac:dyDescent="0.3">
      <c r="A1123" t="str">
        <f t="shared" si="17"/>
        <v>2Lancashire</v>
      </c>
      <c r="B1123">
        <v>2</v>
      </c>
      <c r="C1123" t="s">
        <v>214</v>
      </c>
      <c r="D1123" t="s">
        <v>1676</v>
      </c>
      <c r="E1123" t="s">
        <v>524</v>
      </c>
      <c r="F1123" t="s">
        <v>525</v>
      </c>
      <c r="H1123" s="94">
        <v>12000</v>
      </c>
      <c r="I1123" s="126"/>
    </row>
    <row r="1124" spans="1:9" x14ac:dyDescent="0.3">
      <c r="A1124" t="str">
        <f t="shared" si="17"/>
        <v>3Lancashire</v>
      </c>
      <c r="B1124">
        <v>3</v>
      </c>
      <c r="C1124" t="s">
        <v>214</v>
      </c>
      <c r="D1124" t="s">
        <v>1677</v>
      </c>
      <c r="E1124" t="s">
        <v>535</v>
      </c>
      <c r="F1124" t="s">
        <v>536</v>
      </c>
      <c r="H1124" s="94">
        <v>2384836</v>
      </c>
      <c r="I1124" s="126"/>
    </row>
    <row r="1125" spans="1:9" x14ac:dyDescent="0.3">
      <c r="A1125" t="str">
        <f t="shared" si="17"/>
        <v>4Lancashire</v>
      </c>
      <c r="B1125">
        <v>4</v>
      </c>
      <c r="C1125" t="s">
        <v>214</v>
      </c>
      <c r="D1125" t="s">
        <v>1678</v>
      </c>
      <c r="E1125" t="s">
        <v>529</v>
      </c>
      <c r="F1125" t="s">
        <v>542</v>
      </c>
      <c r="H1125" s="94">
        <v>1649404</v>
      </c>
      <c r="I1125" s="126"/>
    </row>
    <row r="1126" spans="1:9" x14ac:dyDescent="0.3">
      <c r="A1126" t="str">
        <f t="shared" si="17"/>
        <v>5Lancashire</v>
      </c>
      <c r="B1126">
        <v>5</v>
      </c>
      <c r="C1126" t="s">
        <v>214</v>
      </c>
      <c r="D1126" t="s">
        <v>1679</v>
      </c>
      <c r="E1126" t="s">
        <v>543</v>
      </c>
      <c r="F1126" t="s">
        <v>544</v>
      </c>
      <c r="H1126" s="94">
        <v>23000</v>
      </c>
      <c r="I1126" s="126"/>
    </row>
    <row r="1127" spans="1:9" x14ac:dyDescent="0.3">
      <c r="A1127" t="str">
        <f t="shared" si="17"/>
        <v>6Lancashire</v>
      </c>
      <c r="B1127">
        <v>6</v>
      </c>
      <c r="C1127" t="s">
        <v>214</v>
      </c>
      <c r="D1127" t="s">
        <v>1680</v>
      </c>
      <c r="E1127" t="s">
        <v>543</v>
      </c>
      <c r="F1127" t="s">
        <v>544</v>
      </c>
      <c r="H1127" s="94">
        <v>22000</v>
      </c>
      <c r="I1127" s="126"/>
    </row>
    <row r="1128" spans="1:9" x14ac:dyDescent="0.3">
      <c r="A1128" t="str">
        <f t="shared" si="17"/>
        <v>7Lancashire</v>
      </c>
      <c r="B1128">
        <v>7</v>
      </c>
      <c r="C1128" t="s">
        <v>214</v>
      </c>
      <c r="D1128" t="s">
        <v>1681</v>
      </c>
      <c r="E1128" t="s">
        <v>521</v>
      </c>
      <c r="F1128" t="s">
        <v>544</v>
      </c>
      <c r="H1128" s="94">
        <v>45000</v>
      </c>
      <c r="I1128" s="126"/>
    </row>
    <row r="1129" spans="1:9" x14ac:dyDescent="0.3">
      <c r="A1129" t="str">
        <f t="shared" si="17"/>
        <v>8Lancashire</v>
      </c>
      <c r="B1129">
        <v>8</v>
      </c>
      <c r="C1129" t="s">
        <v>214</v>
      </c>
      <c r="D1129" t="s">
        <v>1682</v>
      </c>
      <c r="E1129" t="s">
        <v>521</v>
      </c>
      <c r="F1129" t="s">
        <v>544</v>
      </c>
      <c r="H1129" s="94">
        <v>40000</v>
      </c>
      <c r="I1129" s="126"/>
    </row>
    <row r="1130" spans="1:9" x14ac:dyDescent="0.3">
      <c r="A1130" t="str">
        <f t="shared" si="17"/>
        <v>9Lancashire</v>
      </c>
      <c r="B1130">
        <v>9</v>
      </c>
      <c r="C1130" t="s">
        <v>214</v>
      </c>
      <c r="D1130" t="s">
        <v>727</v>
      </c>
      <c r="E1130" t="s">
        <v>534</v>
      </c>
      <c r="F1130" t="s">
        <v>538</v>
      </c>
      <c r="H1130" s="94">
        <v>70000</v>
      </c>
      <c r="I1130" s="126"/>
    </row>
    <row r="1131" spans="1:9" x14ac:dyDescent="0.3">
      <c r="A1131" t="str">
        <f t="shared" si="17"/>
        <v>10Lancashire</v>
      </c>
      <c r="B1131">
        <v>10</v>
      </c>
      <c r="C1131" t="s">
        <v>214</v>
      </c>
      <c r="D1131" t="s">
        <v>1683</v>
      </c>
      <c r="E1131" t="s">
        <v>529</v>
      </c>
      <c r="F1131" t="s">
        <v>542</v>
      </c>
      <c r="H1131" s="94">
        <v>1018709</v>
      </c>
      <c r="I1131" s="126"/>
    </row>
    <row r="1132" spans="1:9" x14ac:dyDescent="0.3">
      <c r="A1132" t="str">
        <f t="shared" si="17"/>
        <v>11Lancashire</v>
      </c>
      <c r="B1132">
        <v>11</v>
      </c>
      <c r="C1132" t="s">
        <v>214</v>
      </c>
      <c r="D1132" t="s">
        <v>1684</v>
      </c>
      <c r="E1132" t="s">
        <v>509</v>
      </c>
      <c r="F1132" t="s">
        <v>546</v>
      </c>
      <c r="H1132" s="94">
        <v>92000</v>
      </c>
      <c r="I1132" s="126"/>
    </row>
    <row r="1133" spans="1:9" x14ac:dyDescent="0.3">
      <c r="A1133" t="str">
        <f t="shared" si="17"/>
        <v>12Lancashire</v>
      </c>
      <c r="B1133">
        <v>12</v>
      </c>
      <c r="C1133" t="s">
        <v>214</v>
      </c>
      <c r="D1133" t="s">
        <v>1685</v>
      </c>
      <c r="E1133" t="s">
        <v>529</v>
      </c>
      <c r="F1133" t="s">
        <v>542</v>
      </c>
      <c r="H1133" s="94">
        <v>122000</v>
      </c>
      <c r="I1133" s="126"/>
    </row>
    <row r="1134" spans="1:9" x14ac:dyDescent="0.3">
      <c r="A1134" t="str">
        <f t="shared" si="17"/>
        <v>13Lancashire</v>
      </c>
      <c r="B1134">
        <v>13</v>
      </c>
      <c r="C1134" t="s">
        <v>214</v>
      </c>
      <c r="D1134" t="s">
        <v>1686</v>
      </c>
      <c r="E1134" t="s">
        <v>524</v>
      </c>
      <c r="F1134" t="s">
        <v>525</v>
      </c>
      <c r="H1134" s="94">
        <v>345000</v>
      </c>
      <c r="I1134" s="126"/>
    </row>
    <row r="1135" spans="1:9" x14ac:dyDescent="0.3">
      <c r="A1135" t="str">
        <f t="shared" si="17"/>
        <v>14Lancashire</v>
      </c>
      <c r="B1135">
        <v>14</v>
      </c>
      <c r="C1135" t="s">
        <v>214</v>
      </c>
      <c r="D1135" t="s">
        <v>1687</v>
      </c>
      <c r="E1135" t="s">
        <v>543</v>
      </c>
      <c r="F1135" t="s">
        <v>544</v>
      </c>
      <c r="H1135" s="94">
        <v>50000</v>
      </c>
      <c r="I1135" s="126"/>
    </row>
    <row r="1136" spans="1:9" x14ac:dyDescent="0.3">
      <c r="A1136" t="str">
        <f t="shared" si="17"/>
        <v>15Lancashire</v>
      </c>
      <c r="B1136">
        <v>15</v>
      </c>
      <c r="C1136" t="s">
        <v>214</v>
      </c>
      <c r="D1136" t="s">
        <v>1688</v>
      </c>
      <c r="E1136" t="s">
        <v>532</v>
      </c>
      <c r="F1136" t="s">
        <v>533</v>
      </c>
      <c r="H1136" s="94">
        <v>37800</v>
      </c>
      <c r="I1136" s="126"/>
    </row>
    <row r="1137" spans="1:9" x14ac:dyDescent="0.3">
      <c r="A1137" t="str">
        <f t="shared" si="17"/>
        <v>16Lancashire</v>
      </c>
      <c r="B1137">
        <v>16</v>
      </c>
      <c r="C1137" t="s">
        <v>214</v>
      </c>
      <c r="D1137" t="s">
        <v>1689</v>
      </c>
      <c r="E1137" t="s">
        <v>509</v>
      </c>
      <c r="F1137" t="s">
        <v>546</v>
      </c>
      <c r="H1137" s="94">
        <v>250000</v>
      </c>
      <c r="I1137" s="126"/>
    </row>
    <row r="1138" spans="1:9" x14ac:dyDescent="0.3">
      <c r="A1138" t="str">
        <f t="shared" si="17"/>
        <v>17Lancashire</v>
      </c>
      <c r="B1138">
        <v>17</v>
      </c>
      <c r="C1138" t="s">
        <v>214</v>
      </c>
      <c r="D1138" t="s">
        <v>1690</v>
      </c>
      <c r="E1138" t="s">
        <v>524</v>
      </c>
      <c r="F1138" t="s">
        <v>525</v>
      </c>
      <c r="H1138" s="94">
        <v>37000</v>
      </c>
      <c r="I1138" s="126"/>
    </row>
    <row r="1139" spans="1:9" x14ac:dyDescent="0.3">
      <c r="A1139" t="str">
        <f t="shared" si="17"/>
        <v>18Lancashire</v>
      </c>
      <c r="B1139">
        <v>18</v>
      </c>
      <c r="C1139" t="s">
        <v>214</v>
      </c>
      <c r="D1139" t="s">
        <v>1691</v>
      </c>
      <c r="E1139" t="s">
        <v>527</v>
      </c>
      <c r="F1139" t="s">
        <v>509</v>
      </c>
      <c r="H1139" s="94">
        <v>681711</v>
      </c>
      <c r="I1139" s="126"/>
    </row>
    <row r="1140" spans="1:9" x14ac:dyDescent="0.3">
      <c r="A1140" t="str">
        <f t="shared" si="17"/>
        <v>19Lancashire</v>
      </c>
      <c r="B1140">
        <v>19</v>
      </c>
      <c r="C1140" t="s">
        <v>214</v>
      </c>
      <c r="D1140" t="s">
        <v>1692</v>
      </c>
      <c r="E1140" t="s">
        <v>535</v>
      </c>
      <c r="F1140" t="s">
        <v>536</v>
      </c>
      <c r="H1140" s="94">
        <v>614000</v>
      </c>
      <c r="I1140" s="126"/>
    </row>
    <row r="1141" spans="1:9" x14ac:dyDescent="0.3">
      <c r="A1141" t="str">
        <f t="shared" si="17"/>
        <v>20Lancashire</v>
      </c>
      <c r="B1141">
        <v>20</v>
      </c>
      <c r="C1141" t="s">
        <v>214</v>
      </c>
      <c r="D1141" t="s">
        <v>1693</v>
      </c>
      <c r="E1141" t="s">
        <v>509</v>
      </c>
      <c r="F1141" t="s">
        <v>546</v>
      </c>
      <c r="H1141" s="94">
        <v>152000</v>
      </c>
      <c r="I1141" s="126"/>
    </row>
    <row r="1142" spans="1:9" x14ac:dyDescent="0.3">
      <c r="A1142" t="str">
        <f t="shared" si="17"/>
        <v>1Leeds</v>
      </c>
      <c r="B1142">
        <v>1</v>
      </c>
      <c r="C1142" t="s">
        <v>216</v>
      </c>
      <c r="D1142" t="s">
        <v>1694</v>
      </c>
      <c r="E1142" t="s">
        <v>521</v>
      </c>
      <c r="H1142" s="94">
        <v>27589</v>
      </c>
      <c r="I1142" s="126"/>
    </row>
    <row r="1143" spans="1:9" x14ac:dyDescent="0.3">
      <c r="A1143" t="str">
        <f t="shared" si="17"/>
        <v>2Leeds</v>
      </c>
      <c r="B1143">
        <v>2</v>
      </c>
      <c r="C1143" t="s">
        <v>216</v>
      </c>
      <c r="D1143" t="s">
        <v>1695</v>
      </c>
      <c r="E1143" t="s">
        <v>535</v>
      </c>
      <c r="F1143" t="s">
        <v>509</v>
      </c>
      <c r="H1143" s="94">
        <v>890000</v>
      </c>
      <c r="I1143" s="126"/>
    </row>
    <row r="1144" spans="1:9" x14ac:dyDescent="0.3">
      <c r="A1144" t="str">
        <f t="shared" si="17"/>
        <v>3Leeds</v>
      </c>
      <c r="B1144">
        <v>3</v>
      </c>
      <c r="C1144" t="s">
        <v>216</v>
      </c>
      <c r="D1144" t="s">
        <v>1696</v>
      </c>
      <c r="E1144" t="s">
        <v>534</v>
      </c>
      <c r="F1144" t="s">
        <v>509</v>
      </c>
      <c r="H1144" s="94">
        <v>170000</v>
      </c>
      <c r="I1144" s="126"/>
    </row>
    <row r="1145" spans="1:9" x14ac:dyDescent="0.3">
      <c r="A1145" t="str">
        <f t="shared" si="17"/>
        <v>4Leeds</v>
      </c>
      <c r="B1145">
        <v>4</v>
      </c>
      <c r="C1145" t="s">
        <v>216</v>
      </c>
      <c r="D1145" t="s">
        <v>1697</v>
      </c>
      <c r="E1145" t="s">
        <v>529</v>
      </c>
      <c r="F1145" t="s">
        <v>542</v>
      </c>
      <c r="H1145" s="94">
        <v>235600</v>
      </c>
      <c r="I1145" s="126"/>
    </row>
    <row r="1146" spans="1:9" x14ac:dyDescent="0.3">
      <c r="A1146" t="str">
        <f t="shared" si="17"/>
        <v>5Leeds</v>
      </c>
      <c r="B1146">
        <v>5</v>
      </c>
      <c r="C1146" t="s">
        <v>216</v>
      </c>
      <c r="D1146" t="s">
        <v>1698</v>
      </c>
      <c r="E1146" t="s">
        <v>529</v>
      </c>
      <c r="F1146" t="s">
        <v>530</v>
      </c>
      <c r="H1146" s="94">
        <v>349521</v>
      </c>
      <c r="I1146" s="126"/>
    </row>
    <row r="1147" spans="1:9" x14ac:dyDescent="0.3">
      <c r="A1147" t="str">
        <f t="shared" si="17"/>
        <v>6Leeds</v>
      </c>
      <c r="B1147">
        <v>6</v>
      </c>
      <c r="C1147" t="s">
        <v>216</v>
      </c>
      <c r="D1147" t="s">
        <v>1699</v>
      </c>
      <c r="E1147" t="s">
        <v>535</v>
      </c>
      <c r="F1147" t="s">
        <v>536</v>
      </c>
      <c r="H1147" s="94">
        <v>30000</v>
      </c>
      <c r="I1147" s="126"/>
    </row>
    <row r="1148" spans="1:9" x14ac:dyDescent="0.3">
      <c r="A1148" t="str">
        <f t="shared" si="17"/>
        <v>7Leeds</v>
      </c>
      <c r="B1148">
        <v>7</v>
      </c>
      <c r="C1148" t="s">
        <v>216</v>
      </c>
      <c r="D1148" t="s">
        <v>1700</v>
      </c>
      <c r="E1148" t="s">
        <v>532</v>
      </c>
      <c r="F1148" t="s">
        <v>537</v>
      </c>
      <c r="H1148" s="94">
        <v>800000</v>
      </c>
      <c r="I1148" s="126"/>
    </row>
    <row r="1149" spans="1:9" x14ac:dyDescent="0.3">
      <c r="A1149" t="str">
        <f t="shared" si="17"/>
        <v>8Leeds</v>
      </c>
      <c r="B1149">
        <v>8</v>
      </c>
      <c r="C1149" t="s">
        <v>216</v>
      </c>
      <c r="D1149" t="s">
        <v>1701</v>
      </c>
      <c r="E1149" t="s">
        <v>523</v>
      </c>
      <c r="F1149" t="s">
        <v>531</v>
      </c>
      <c r="H1149" s="94">
        <v>778000</v>
      </c>
      <c r="I1149" s="126"/>
    </row>
    <row r="1150" spans="1:9" x14ac:dyDescent="0.3">
      <c r="A1150" t="str">
        <f t="shared" si="17"/>
        <v>9Leeds</v>
      </c>
      <c r="B1150">
        <v>9</v>
      </c>
      <c r="C1150" t="s">
        <v>216</v>
      </c>
      <c r="D1150" t="s">
        <v>1702</v>
      </c>
      <c r="E1150" t="s">
        <v>535</v>
      </c>
      <c r="F1150" t="s">
        <v>536</v>
      </c>
      <c r="H1150" s="94">
        <v>50000</v>
      </c>
      <c r="I1150" s="126"/>
    </row>
    <row r="1151" spans="1:9" x14ac:dyDescent="0.3">
      <c r="A1151" t="str">
        <f t="shared" si="17"/>
        <v>10Leeds</v>
      </c>
      <c r="B1151">
        <v>10</v>
      </c>
      <c r="C1151" t="s">
        <v>216</v>
      </c>
      <c r="D1151" t="s">
        <v>1703</v>
      </c>
      <c r="E1151" t="s">
        <v>509</v>
      </c>
      <c r="H1151" s="94">
        <v>300000</v>
      </c>
      <c r="I1151" s="126"/>
    </row>
    <row r="1152" spans="1:9" x14ac:dyDescent="0.3">
      <c r="A1152" t="str">
        <f t="shared" si="17"/>
        <v>11Leeds</v>
      </c>
      <c r="B1152">
        <v>11</v>
      </c>
      <c r="C1152" t="s">
        <v>216</v>
      </c>
      <c r="D1152" t="s">
        <v>1704</v>
      </c>
      <c r="E1152" t="s">
        <v>523</v>
      </c>
      <c r="F1152" t="s">
        <v>541</v>
      </c>
      <c r="H1152" s="94">
        <v>144997</v>
      </c>
      <c r="I1152" s="126"/>
    </row>
    <row r="1153" spans="1:9" x14ac:dyDescent="0.3">
      <c r="A1153" t="str">
        <f t="shared" si="17"/>
        <v>12Leeds</v>
      </c>
      <c r="B1153">
        <v>12</v>
      </c>
      <c r="C1153" t="s">
        <v>216</v>
      </c>
      <c r="D1153" t="s">
        <v>1705</v>
      </c>
      <c r="E1153" t="s">
        <v>529</v>
      </c>
      <c r="F1153" t="s">
        <v>542</v>
      </c>
      <c r="H1153" s="94">
        <v>249575</v>
      </c>
      <c r="I1153" s="126"/>
    </row>
    <row r="1154" spans="1:9" x14ac:dyDescent="0.3">
      <c r="A1154" t="str">
        <f t="shared" ref="A1154:A1217" si="18">B1154&amp;C1154</f>
        <v>13Leeds</v>
      </c>
      <c r="B1154">
        <v>13</v>
      </c>
      <c r="C1154" t="s">
        <v>216</v>
      </c>
      <c r="D1154" t="s">
        <v>1706</v>
      </c>
      <c r="E1154" t="s">
        <v>532</v>
      </c>
      <c r="F1154" t="s">
        <v>545</v>
      </c>
      <c r="H1154" s="94">
        <v>89208</v>
      </c>
      <c r="I1154" s="126"/>
    </row>
    <row r="1155" spans="1:9" x14ac:dyDescent="0.3">
      <c r="A1155" t="str">
        <f t="shared" si="18"/>
        <v>14Leeds</v>
      </c>
      <c r="B1155">
        <v>14</v>
      </c>
      <c r="C1155" t="s">
        <v>216</v>
      </c>
      <c r="D1155" t="s">
        <v>1707</v>
      </c>
      <c r="E1155" t="s">
        <v>534</v>
      </c>
      <c r="F1155" t="s">
        <v>538</v>
      </c>
      <c r="H1155" s="94">
        <v>226000</v>
      </c>
      <c r="I1155" s="126"/>
    </row>
    <row r="1156" spans="1:9" x14ac:dyDescent="0.3">
      <c r="A1156" t="str">
        <f t="shared" si="18"/>
        <v>15Leeds</v>
      </c>
      <c r="B1156">
        <v>15</v>
      </c>
      <c r="C1156" t="s">
        <v>216</v>
      </c>
      <c r="D1156" t="s">
        <v>1708</v>
      </c>
      <c r="E1156" t="s">
        <v>535</v>
      </c>
      <c r="F1156" t="s">
        <v>536</v>
      </c>
      <c r="H1156" s="94">
        <v>222300</v>
      </c>
      <c r="I1156" s="126"/>
    </row>
    <row r="1157" spans="1:9" x14ac:dyDescent="0.3">
      <c r="A1157" t="str">
        <f t="shared" si="18"/>
        <v>16Leeds</v>
      </c>
      <c r="B1157">
        <v>16</v>
      </c>
      <c r="C1157" t="s">
        <v>216</v>
      </c>
      <c r="D1157" t="s">
        <v>1708</v>
      </c>
      <c r="E1157" t="s">
        <v>522</v>
      </c>
      <c r="H1157" s="94">
        <v>1155074</v>
      </c>
      <c r="I1157" s="126"/>
    </row>
    <row r="1158" spans="1:9" x14ac:dyDescent="0.3">
      <c r="A1158" t="str">
        <f t="shared" si="18"/>
        <v>17Leeds</v>
      </c>
      <c r="B1158">
        <v>17</v>
      </c>
      <c r="C1158" t="s">
        <v>216</v>
      </c>
      <c r="D1158" t="s">
        <v>809</v>
      </c>
      <c r="E1158" t="s">
        <v>535</v>
      </c>
      <c r="F1158" t="s">
        <v>536</v>
      </c>
      <c r="H1158" s="94">
        <v>99813</v>
      </c>
      <c r="I1158" s="126"/>
    </row>
    <row r="1159" spans="1:9" x14ac:dyDescent="0.3">
      <c r="A1159" t="str">
        <f t="shared" si="18"/>
        <v>18Leeds</v>
      </c>
      <c r="B1159">
        <v>18</v>
      </c>
      <c r="C1159" t="s">
        <v>216</v>
      </c>
      <c r="D1159" t="s">
        <v>1709</v>
      </c>
      <c r="E1159" t="s">
        <v>509</v>
      </c>
      <c r="H1159" s="94">
        <v>14400</v>
      </c>
      <c r="I1159" s="126"/>
    </row>
    <row r="1160" spans="1:9" x14ac:dyDescent="0.3">
      <c r="A1160" t="str">
        <f t="shared" si="18"/>
        <v>19Leeds</v>
      </c>
      <c r="B1160">
        <v>19</v>
      </c>
      <c r="C1160" t="s">
        <v>216</v>
      </c>
      <c r="D1160" t="s">
        <v>1710</v>
      </c>
      <c r="E1160" t="s">
        <v>535</v>
      </c>
      <c r="F1160" t="s">
        <v>536</v>
      </c>
      <c r="H1160" s="94">
        <v>24000</v>
      </c>
      <c r="I1160" s="126"/>
    </row>
    <row r="1161" spans="1:9" x14ac:dyDescent="0.3">
      <c r="A1161" t="str">
        <f t="shared" si="18"/>
        <v>20Leeds</v>
      </c>
      <c r="B1161">
        <v>20</v>
      </c>
      <c r="C1161" t="s">
        <v>216</v>
      </c>
      <c r="D1161" t="s">
        <v>1711</v>
      </c>
      <c r="E1161" t="s">
        <v>534</v>
      </c>
      <c r="F1161" t="s">
        <v>538</v>
      </c>
      <c r="H1161" s="94">
        <v>150000</v>
      </c>
      <c r="I1161" s="126"/>
    </row>
    <row r="1162" spans="1:9" x14ac:dyDescent="0.3">
      <c r="A1162" t="str">
        <f t="shared" si="18"/>
        <v>21Leeds</v>
      </c>
      <c r="B1162">
        <v>21</v>
      </c>
      <c r="C1162" t="s">
        <v>216</v>
      </c>
      <c r="D1162" t="s">
        <v>1712</v>
      </c>
      <c r="E1162" t="s">
        <v>535</v>
      </c>
      <c r="F1162" t="s">
        <v>536</v>
      </c>
      <c r="H1162" s="94">
        <v>1550000</v>
      </c>
      <c r="I1162" s="126"/>
    </row>
    <row r="1163" spans="1:9" x14ac:dyDescent="0.3">
      <c r="A1163" t="str">
        <f t="shared" si="18"/>
        <v>22Leeds</v>
      </c>
      <c r="B1163">
        <v>22</v>
      </c>
      <c r="C1163" t="s">
        <v>216</v>
      </c>
      <c r="D1163" t="s">
        <v>1712</v>
      </c>
      <c r="E1163" t="s">
        <v>532</v>
      </c>
      <c r="F1163" t="s">
        <v>545</v>
      </c>
      <c r="H1163" s="94">
        <v>270864</v>
      </c>
      <c r="I1163" s="126"/>
    </row>
    <row r="1164" spans="1:9" x14ac:dyDescent="0.3">
      <c r="A1164" t="str">
        <f t="shared" si="18"/>
        <v>23Leeds</v>
      </c>
      <c r="B1164">
        <v>23</v>
      </c>
      <c r="C1164" t="s">
        <v>216</v>
      </c>
      <c r="D1164" t="s">
        <v>1713</v>
      </c>
      <c r="E1164" t="s">
        <v>535</v>
      </c>
      <c r="F1164" t="s">
        <v>536</v>
      </c>
      <c r="H1164" s="94">
        <v>120000</v>
      </c>
      <c r="I1164" s="126"/>
    </row>
    <row r="1165" spans="1:9" x14ac:dyDescent="0.3">
      <c r="A1165" t="str">
        <f t="shared" si="18"/>
        <v>1Leicester</v>
      </c>
      <c r="B1165">
        <v>1</v>
      </c>
      <c r="C1165" t="s">
        <v>218</v>
      </c>
      <c r="D1165" t="s">
        <v>887</v>
      </c>
      <c r="E1165" t="s">
        <v>521</v>
      </c>
      <c r="H1165" s="94">
        <v>13114.49</v>
      </c>
      <c r="I1165" s="126"/>
    </row>
    <row r="1166" spans="1:9" x14ac:dyDescent="0.3">
      <c r="A1166" t="str">
        <f t="shared" si="18"/>
        <v>2Leicester</v>
      </c>
      <c r="B1166">
        <v>2</v>
      </c>
      <c r="C1166" t="s">
        <v>218</v>
      </c>
      <c r="D1166" t="s">
        <v>1714</v>
      </c>
      <c r="E1166" t="s">
        <v>535</v>
      </c>
      <c r="F1166" t="s">
        <v>536</v>
      </c>
      <c r="H1166" s="94">
        <v>3271</v>
      </c>
      <c r="I1166" s="126"/>
    </row>
    <row r="1167" spans="1:9" x14ac:dyDescent="0.3">
      <c r="A1167" t="str">
        <f t="shared" si="18"/>
        <v>3Leicester</v>
      </c>
      <c r="B1167">
        <v>3</v>
      </c>
      <c r="C1167" t="s">
        <v>218</v>
      </c>
      <c r="D1167" t="s">
        <v>1340</v>
      </c>
      <c r="E1167" t="s">
        <v>532</v>
      </c>
      <c r="F1167" t="s">
        <v>533</v>
      </c>
      <c r="H1167" s="94">
        <v>28880</v>
      </c>
      <c r="I1167" s="126"/>
    </row>
    <row r="1168" spans="1:9" x14ac:dyDescent="0.3">
      <c r="A1168" t="str">
        <f t="shared" si="18"/>
        <v>4Leicester</v>
      </c>
      <c r="B1168">
        <v>4</v>
      </c>
      <c r="C1168" t="s">
        <v>218</v>
      </c>
      <c r="D1168" t="s">
        <v>754</v>
      </c>
      <c r="E1168" t="s">
        <v>524</v>
      </c>
      <c r="F1168" t="s">
        <v>525</v>
      </c>
      <c r="H1168" s="94">
        <v>20967</v>
      </c>
      <c r="I1168" s="126"/>
    </row>
    <row r="1169" spans="1:9" x14ac:dyDescent="0.3">
      <c r="A1169" t="str">
        <f t="shared" si="18"/>
        <v>5Leicester</v>
      </c>
      <c r="B1169">
        <v>5</v>
      </c>
      <c r="C1169" t="s">
        <v>218</v>
      </c>
      <c r="D1169" t="s">
        <v>1715</v>
      </c>
      <c r="E1169" t="s">
        <v>522</v>
      </c>
      <c r="H1169" s="94">
        <v>80000</v>
      </c>
      <c r="I1169" s="126"/>
    </row>
    <row r="1170" spans="1:9" x14ac:dyDescent="0.3">
      <c r="A1170" t="str">
        <f t="shared" si="18"/>
        <v>6Leicester</v>
      </c>
      <c r="B1170">
        <v>6</v>
      </c>
      <c r="C1170" t="s">
        <v>218</v>
      </c>
      <c r="D1170" t="s">
        <v>1716</v>
      </c>
      <c r="E1170" t="s">
        <v>529</v>
      </c>
      <c r="F1170" t="s">
        <v>542</v>
      </c>
      <c r="H1170" s="94">
        <v>734040</v>
      </c>
      <c r="I1170" s="126"/>
    </row>
    <row r="1171" spans="1:9" x14ac:dyDescent="0.3">
      <c r="A1171" t="str">
        <f t="shared" si="18"/>
        <v>7Leicester</v>
      </c>
      <c r="B1171">
        <v>7</v>
      </c>
      <c r="C1171" t="s">
        <v>218</v>
      </c>
      <c r="D1171" t="s">
        <v>432</v>
      </c>
      <c r="E1171" t="s">
        <v>524</v>
      </c>
      <c r="F1171" t="s">
        <v>525</v>
      </c>
      <c r="H1171" s="94">
        <v>232400</v>
      </c>
      <c r="I1171" s="126"/>
    </row>
    <row r="1172" spans="1:9" x14ac:dyDescent="0.3">
      <c r="A1172" t="str">
        <f t="shared" si="18"/>
        <v>8Leicester</v>
      </c>
      <c r="B1172">
        <v>8</v>
      </c>
      <c r="C1172" t="s">
        <v>218</v>
      </c>
      <c r="D1172" t="s">
        <v>1717</v>
      </c>
      <c r="E1172" t="s">
        <v>535</v>
      </c>
      <c r="F1172" t="s">
        <v>536</v>
      </c>
      <c r="H1172" s="94">
        <v>50000</v>
      </c>
      <c r="I1172" s="126"/>
    </row>
    <row r="1173" spans="1:9" x14ac:dyDescent="0.3">
      <c r="A1173" t="str">
        <f t="shared" si="18"/>
        <v>9Leicester</v>
      </c>
      <c r="B1173">
        <v>9</v>
      </c>
      <c r="C1173" t="s">
        <v>218</v>
      </c>
      <c r="D1173" t="s">
        <v>1718</v>
      </c>
      <c r="E1173" t="s">
        <v>527</v>
      </c>
      <c r="F1173" t="s">
        <v>539</v>
      </c>
      <c r="H1173" s="94">
        <v>1889220</v>
      </c>
      <c r="I1173" s="126"/>
    </row>
    <row r="1174" spans="1:9" x14ac:dyDescent="0.3">
      <c r="A1174" t="str">
        <f t="shared" si="18"/>
        <v>10Leicester</v>
      </c>
      <c r="B1174">
        <v>10</v>
      </c>
      <c r="C1174" t="s">
        <v>218</v>
      </c>
      <c r="D1174" t="s">
        <v>1719</v>
      </c>
      <c r="E1174" t="s">
        <v>543</v>
      </c>
      <c r="F1174" t="s">
        <v>544</v>
      </c>
      <c r="H1174" s="94">
        <v>60000</v>
      </c>
      <c r="I1174" s="126"/>
    </row>
    <row r="1175" spans="1:9" x14ac:dyDescent="0.3">
      <c r="A1175" t="str">
        <f t="shared" si="18"/>
        <v>1Leicestershire</v>
      </c>
      <c r="B1175">
        <v>1</v>
      </c>
      <c r="C1175" t="s">
        <v>220</v>
      </c>
      <c r="D1175" t="s">
        <v>521</v>
      </c>
      <c r="E1175" t="s">
        <v>521</v>
      </c>
      <c r="H1175" s="94">
        <v>27620</v>
      </c>
      <c r="I1175" s="126"/>
    </row>
    <row r="1176" spans="1:9" x14ac:dyDescent="0.3">
      <c r="A1176" t="str">
        <f t="shared" si="18"/>
        <v>2Leicestershire</v>
      </c>
      <c r="B1176">
        <v>2</v>
      </c>
      <c r="C1176" t="s">
        <v>220</v>
      </c>
      <c r="D1176" t="s">
        <v>1720</v>
      </c>
      <c r="E1176" t="s">
        <v>521</v>
      </c>
      <c r="H1176" s="94">
        <v>20119</v>
      </c>
      <c r="I1176" s="126"/>
    </row>
    <row r="1177" spans="1:9" x14ac:dyDescent="0.3">
      <c r="A1177" t="str">
        <f t="shared" si="18"/>
        <v>3Leicestershire</v>
      </c>
      <c r="B1177">
        <v>3</v>
      </c>
      <c r="C1177" t="s">
        <v>220</v>
      </c>
      <c r="D1177" t="s">
        <v>1721</v>
      </c>
      <c r="E1177" t="s">
        <v>534</v>
      </c>
      <c r="F1177" t="s">
        <v>538</v>
      </c>
      <c r="H1177" s="94">
        <v>12600</v>
      </c>
      <c r="I1177" s="126"/>
    </row>
    <row r="1178" spans="1:9" x14ac:dyDescent="0.3">
      <c r="A1178" t="str">
        <f t="shared" si="18"/>
        <v>4Leicestershire</v>
      </c>
      <c r="B1178">
        <v>4</v>
      </c>
      <c r="C1178" t="s">
        <v>220</v>
      </c>
      <c r="D1178" t="s">
        <v>1722</v>
      </c>
      <c r="E1178" t="s">
        <v>529</v>
      </c>
      <c r="F1178" t="s">
        <v>509</v>
      </c>
      <c r="H1178" s="94">
        <v>310000</v>
      </c>
      <c r="I1178" s="126"/>
    </row>
    <row r="1179" spans="1:9" x14ac:dyDescent="0.3">
      <c r="A1179" t="str">
        <f t="shared" si="18"/>
        <v>5Leicestershire</v>
      </c>
      <c r="B1179">
        <v>5</v>
      </c>
      <c r="C1179" t="s">
        <v>220</v>
      </c>
      <c r="D1179" t="s">
        <v>1699</v>
      </c>
      <c r="E1179" t="s">
        <v>524</v>
      </c>
      <c r="F1179" t="s">
        <v>526</v>
      </c>
      <c r="H1179" s="94">
        <v>120000</v>
      </c>
      <c r="I1179" s="126"/>
    </row>
    <row r="1180" spans="1:9" x14ac:dyDescent="0.3">
      <c r="A1180" t="str">
        <f t="shared" si="18"/>
        <v>6Leicestershire</v>
      </c>
      <c r="B1180">
        <v>6</v>
      </c>
      <c r="C1180" t="s">
        <v>220</v>
      </c>
      <c r="D1180" t="s">
        <v>1723</v>
      </c>
      <c r="E1180" t="s">
        <v>535</v>
      </c>
      <c r="F1180" t="s">
        <v>536</v>
      </c>
      <c r="H1180" s="94">
        <v>44840</v>
      </c>
      <c r="I1180" s="126"/>
    </row>
    <row r="1181" spans="1:9" x14ac:dyDescent="0.3">
      <c r="A1181" t="str">
        <f t="shared" si="18"/>
        <v>7Leicestershire</v>
      </c>
      <c r="B1181">
        <v>7</v>
      </c>
      <c r="C1181" t="s">
        <v>220</v>
      </c>
      <c r="D1181" t="s">
        <v>1724</v>
      </c>
      <c r="E1181" t="s">
        <v>524</v>
      </c>
      <c r="F1181" t="s">
        <v>525</v>
      </c>
      <c r="H1181" s="94">
        <v>269054</v>
      </c>
      <c r="I1181" s="126"/>
    </row>
    <row r="1182" spans="1:9" x14ac:dyDescent="0.3">
      <c r="A1182" t="str">
        <f t="shared" si="18"/>
        <v>8Leicestershire</v>
      </c>
      <c r="B1182">
        <v>8</v>
      </c>
      <c r="C1182" t="s">
        <v>220</v>
      </c>
      <c r="D1182" t="s">
        <v>1725</v>
      </c>
      <c r="E1182" t="s">
        <v>524</v>
      </c>
      <c r="F1182" t="s">
        <v>525</v>
      </c>
      <c r="H1182" s="94">
        <v>62500</v>
      </c>
      <c r="I1182" s="126"/>
    </row>
    <row r="1183" spans="1:9" x14ac:dyDescent="0.3">
      <c r="A1183" t="str">
        <f t="shared" si="18"/>
        <v>9Leicestershire</v>
      </c>
      <c r="B1183">
        <v>9</v>
      </c>
      <c r="C1183" t="s">
        <v>220</v>
      </c>
      <c r="D1183" t="s">
        <v>1726</v>
      </c>
      <c r="E1183" t="s">
        <v>509</v>
      </c>
      <c r="H1183" s="94">
        <v>45000</v>
      </c>
      <c r="I1183" s="126"/>
    </row>
    <row r="1184" spans="1:9" x14ac:dyDescent="0.3">
      <c r="A1184" t="str">
        <f t="shared" si="18"/>
        <v>10Leicestershire</v>
      </c>
      <c r="B1184">
        <v>10</v>
      </c>
      <c r="C1184" t="s">
        <v>220</v>
      </c>
      <c r="D1184" t="s">
        <v>1727</v>
      </c>
      <c r="E1184" t="s">
        <v>535</v>
      </c>
      <c r="F1184" t="s">
        <v>536</v>
      </c>
      <c r="H1184" s="94">
        <v>50000</v>
      </c>
      <c r="I1184" s="126"/>
    </row>
    <row r="1185" spans="1:9" x14ac:dyDescent="0.3">
      <c r="A1185" t="str">
        <f t="shared" si="18"/>
        <v>11Leicestershire</v>
      </c>
      <c r="B1185">
        <v>11</v>
      </c>
      <c r="C1185" t="s">
        <v>220</v>
      </c>
      <c r="D1185" t="s">
        <v>1728</v>
      </c>
      <c r="E1185" t="s">
        <v>535</v>
      </c>
      <c r="F1185" t="s">
        <v>536</v>
      </c>
      <c r="H1185" s="94">
        <v>17500</v>
      </c>
      <c r="I1185" s="126"/>
    </row>
    <row r="1186" spans="1:9" x14ac:dyDescent="0.3">
      <c r="A1186" t="str">
        <f t="shared" si="18"/>
        <v>12Leicestershire</v>
      </c>
      <c r="B1186">
        <v>12</v>
      </c>
      <c r="C1186" t="s">
        <v>220</v>
      </c>
      <c r="D1186" t="s">
        <v>1729</v>
      </c>
      <c r="E1186" t="s">
        <v>529</v>
      </c>
      <c r="F1186" t="s">
        <v>542</v>
      </c>
      <c r="H1186" s="94">
        <v>733118</v>
      </c>
      <c r="I1186" s="126"/>
    </row>
    <row r="1187" spans="1:9" x14ac:dyDescent="0.3">
      <c r="A1187" t="str">
        <f t="shared" si="18"/>
        <v>13Leicestershire</v>
      </c>
      <c r="B1187">
        <v>13</v>
      </c>
      <c r="C1187" t="s">
        <v>220</v>
      </c>
      <c r="D1187" t="s">
        <v>1730</v>
      </c>
      <c r="E1187" t="s">
        <v>524</v>
      </c>
      <c r="F1187" t="s">
        <v>526</v>
      </c>
      <c r="H1187" s="94">
        <v>116667</v>
      </c>
      <c r="I1187" s="126"/>
    </row>
    <row r="1188" spans="1:9" x14ac:dyDescent="0.3">
      <c r="A1188" t="str">
        <f t="shared" si="18"/>
        <v>14Leicestershire</v>
      </c>
      <c r="B1188">
        <v>14</v>
      </c>
      <c r="C1188" t="s">
        <v>220</v>
      </c>
      <c r="D1188" t="s">
        <v>1731</v>
      </c>
      <c r="E1188" t="s">
        <v>524</v>
      </c>
      <c r="F1188" t="s">
        <v>526</v>
      </c>
      <c r="H1188" s="94">
        <v>25332</v>
      </c>
      <c r="I1188" s="126"/>
    </row>
    <row r="1189" spans="1:9" x14ac:dyDescent="0.3">
      <c r="A1189" t="str">
        <f t="shared" si="18"/>
        <v>15Leicestershire</v>
      </c>
      <c r="B1189">
        <v>15</v>
      </c>
      <c r="C1189" t="s">
        <v>220</v>
      </c>
      <c r="D1189" t="s">
        <v>1732</v>
      </c>
      <c r="E1189" t="s">
        <v>524</v>
      </c>
      <c r="F1189" t="s">
        <v>525</v>
      </c>
      <c r="H1189" s="94">
        <v>46667</v>
      </c>
      <c r="I1189" s="126"/>
    </row>
    <row r="1190" spans="1:9" x14ac:dyDescent="0.3">
      <c r="A1190" t="str">
        <f t="shared" si="18"/>
        <v>16Leicestershire</v>
      </c>
      <c r="B1190">
        <v>16</v>
      </c>
      <c r="C1190" t="s">
        <v>220</v>
      </c>
      <c r="D1190" t="s">
        <v>1733</v>
      </c>
      <c r="E1190" t="s">
        <v>523</v>
      </c>
      <c r="F1190" t="s">
        <v>531</v>
      </c>
      <c r="H1190" s="94">
        <v>56106</v>
      </c>
      <c r="I1190" s="126"/>
    </row>
    <row r="1191" spans="1:9" x14ac:dyDescent="0.3">
      <c r="A1191" t="str">
        <f t="shared" si="18"/>
        <v>17Leicestershire</v>
      </c>
      <c r="B1191">
        <v>17</v>
      </c>
      <c r="C1191" t="s">
        <v>220</v>
      </c>
      <c r="D1191" t="s">
        <v>1734</v>
      </c>
      <c r="E1191" t="s">
        <v>527</v>
      </c>
      <c r="F1191" t="s">
        <v>539</v>
      </c>
      <c r="H1191" s="94">
        <v>2401360</v>
      </c>
      <c r="I1191" s="126"/>
    </row>
    <row r="1192" spans="1:9" x14ac:dyDescent="0.3">
      <c r="A1192" t="str">
        <f t="shared" si="18"/>
        <v>18Leicestershire</v>
      </c>
      <c r="B1192">
        <v>18</v>
      </c>
      <c r="C1192" t="s">
        <v>220</v>
      </c>
      <c r="D1192" t="s">
        <v>1735</v>
      </c>
      <c r="E1192" t="s">
        <v>534</v>
      </c>
      <c r="F1192" t="s">
        <v>538</v>
      </c>
      <c r="H1192" s="94">
        <v>80000</v>
      </c>
      <c r="I1192" s="126"/>
    </row>
    <row r="1193" spans="1:9" x14ac:dyDescent="0.3">
      <c r="A1193" t="str">
        <f t="shared" si="18"/>
        <v>19Leicestershire</v>
      </c>
      <c r="B1193">
        <v>19</v>
      </c>
      <c r="C1193" t="s">
        <v>220</v>
      </c>
      <c r="D1193" t="s">
        <v>1736</v>
      </c>
      <c r="E1193" t="s">
        <v>509</v>
      </c>
      <c r="H1193" s="94">
        <v>30000</v>
      </c>
      <c r="I1193" s="126"/>
    </row>
    <row r="1194" spans="1:9" x14ac:dyDescent="0.3">
      <c r="A1194" t="str">
        <f t="shared" si="18"/>
        <v>20Leicestershire</v>
      </c>
      <c r="B1194">
        <v>20</v>
      </c>
      <c r="C1194" t="s">
        <v>220</v>
      </c>
      <c r="D1194" t="s">
        <v>1737</v>
      </c>
      <c r="E1194" t="s">
        <v>524</v>
      </c>
      <c r="F1194" t="s">
        <v>547</v>
      </c>
      <c r="H1194" s="94">
        <v>20000</v>
      </c>
      <c r="I1194" s="126"/>
    </row>
    <row r="1195" spans="1:9" x14ac:dyDescent="0.3">
      <c r="A1195" t="str">
        <f t="shared" si="18"/>
        <v>21Leicestershire</v>
      </c>
      <c r="B1195">
        <v>21</v>
      </c>
      <c r="C1195" t="s">
        <v>220</v>
      </c>
      <c r="D1195" t="s">
        <v>1738</v>
      </c>
      <c r="E1195" t="s">
        <v>522</v>
      </c>
      <c r="H1195" s="94">
        <v>60000</v>
      </c>
      <c r="I1195" s="126"/>
    </row>
    <row r="1196" spans="1:9" x14ac:dyDescent="0.3">
      <c r="A1196" t="str">
        <f t="shared" si="18"/>
        <v>22Leicestershire</v>
      </c>
      <c r="B1196">
        <v>22</v>
      </c>
      <c r="C1196" t="s">
        <v>220</v>
      </c>
      <c r="D1196" t="s">
        <v>1739</v>
      </c>
      <c r="E1196" t="s">
        <v>529</v>
      </c>
      <c r="F1196" t="s">
        <v>542</v>
      </c>
      <c r="H1196" s="94">
        <v>225421</v>
      </c>
      <c r="I1196" s="126"/>
    </row>
    <row r="1197" spans="1:9" x14ac:dyDescent="0.3">
      <c r="A1197" t="str">
        <f t="shared" si="18"/>
        <v>1Lewisham</v>
      </c>
      <c r="B1197">
        <v>1</v>
      </c>
      <c r="C1197" t="s">
        <v>222</v>
      </c>
      <c r="D1197" t="s">
        <v>1588</v>
      </c>
      <c r="E1197" t="s">
        <v>534</v>
      </c>
      <c r="F1197" t="s">
        <v>540</v>
      </c>
      <c r="H1197" s="94">
        <v>49000</v>
      </c>
      <c r="I1197" s="126"/>
    </row>
    <row r="1198" spans="1:9" x14ac:dyDescent="0.3">
      <c r="A1198" t="str">
        <f t="shared" si="18"/>
        <v>2Lewisham</v>
      </c>
      <c r="B1198">
        <v>2</v>
      </c>
      <c r="C1198" t="s">
        <v>222</v>
      </c>
      <c r="D1198" t="s">
        <v>1154</v>
      </c>
      <c r="E1198" t="s">
        <v>524</v>
      </c>
      <c r="F1198" t="s">
        <v>525</v>
      </c>
      <c r="H1198" s="94">
        <v>135000</v>
      </c>
      <c r="I1198" s="126"/>
    </row>
    <row r="1199" spans="1:9" x14ac:dyDescent="0.3">
      <c r="A1199" t="str">
        <f t="shared" si="18"/>
        <v>3Lewisham</v>
      </c>
      <c r="B1199">
        <v>3</v>
      </c>
      <c r="C1199" t="s">
        <v>222</v>
      </c>
      <c r="D1199" t="s">
        <v>1740</v>
      </c>
      <c r="E1199" t="s">
        <v>522</v>
      </c>
      <c r="F1199" t="s">
        <v>381</v>
      </c>
      <c r="H1199" s="94">
        <v>327000</v>
      </c>
      <c r="I1199" s="126"/>
    </row>
    <row r="1200" spans="1:9" x14ac:dyDescent="0.3">
      <c r="A1200" t="str">
        <f t="shared" si="18"/>
        <v>4Lewisham</v>
      </c>
      <c r="B1200">
        <v>4</v>
      </c>
      <c r="C1200" t="s">
        <v>222</v>
      </c>
      <c r="D1200" t="s">
        <v>1741</v>
      </c>
      <c r="E1200" t="s">
        <v>522</v>
      </c>
      <c r="F1200" t="s">
        <v>381</v>
      </c>
      <c r="H1200" s="94">
        <v>60000</v>
      </c>
      <c r="I1200" s="126"/>
    </row>
    <row r="1201" spans="1:9" x14ac:dyDescent="0.3">
      <c r="A1201" t="str">
        <f t="shared" si="18"/>
        <v>5Lewisham</v>
      </c>
      <c r="B1201">
        <v>5</v>
      </c>
      <c r="C1201" t="s">
        <v>222</v>
      </c>
      <c r="D1201" t="s">
        <v>1742</v>
      </c>
      <c r="E1201" t="s">
        <v>523</v>
      </c>
      <c r="F1201" t="s">
        <v>531</v>
      </c>
      <c r="H1201" s="94">
        <v>149000</v>
      </c>
      <c r="I1201" s="126"/>
    </row>
    <row r="1202" spans="1:9" x14ac:dyDescent="0.3">
      <c r="A1202" t="str">
        <f t="shared" si="18"/>
        <v>6Lewisham</v>
      </c>
      <c r="B1202">
        <v>6</v>
      </c>
      <c r="C1202" t="s">
        <v>222</v>
      </c>
      <c r="D1202" t="s">
        <v>1743</v>
      </c>
      <c r="E1202" t="s">
        <v>522</v>
      </c>
      <c r="F1202" t="s">
        <v>381</v>
      </c>
      <c r="H1202" s="94">
        <v>34000</v>
      </c>
      <c r="I1202" s="126"/>
    </row>
    <row r="1203" spans="1:9" x14ac:dyDescent="0.3">
      <c r="A1203" t="str">
        <f t="shared" si="18"/>
        <v>7Lewisham</v>
      </c>
      <c r="B1203">
        <v>7</v>
      </c>
      <c r="C1203" t="s">
        <v>222</v>
      </c>
      <c r="D1203" t="s">
        <v>1277</v>
      </c>
      <c r="E1203" t="s">
        <v>529</v>
      </c>
      <c r="F1203" t="s">
        <v>530</v>
      </c>
      <c r="H1203" s="94">
        <v>205000</v>
      </c>
      <c r="I1203" s="126"/>
    </row>
    <row r="1204" spans="1:9" x14ac:dyDescent="0.3">
      <c r="A1204" t="str">
        <f t="shared" si="18"/>
        <v>8Lewisham</v>
      </c>
      <c r="B1204">
        <v>8</v>
      </c>
      <c r="C1204" t="s">
        <v>222</v>
      </c>
      <c r="D1204" t="s">
        <v>1744</v>
      </c>
      <c r="E1204" t="s">
        <v>534</v>
      </c>
      <c r="F1204" t="s">
        <v>538</v>
      </c>
      <c r="H1204" s="94">
        <v>11902</v>
      </c>
      <c r="I1204" s="126"/>
    </row>
    <row r="1205" spans="1:9" x14ac:dyDescent="0.3">
      <c r="A1205" t="str">
        <f t="shared" si="18"/>
        <v>9Lewisham</v>
      </c>
      <c r="B1205">
        <v>9</v>
      </c>
      <c r="C1205" t="s">
        <v>222</v>
      </c>
      <c r="D1205" t="s">
        <v>1745</v>
      </c>
      <c r="E1205" t="s">
        <v>534</v>
      </c>
      <c r="F1205" t="s">
        <v>538</v>
      </c>
      <c r="H1205" s="94">
        <v>20000</v>
      </c>
      <c r="I1205" s="126"/>
    </row>
    <row r="1206" spans="1:9" x14ac:dyDescent="0.3">
      <c r="A1206" t="str">
        <f t="shared" si="18"/>
        <v>10Lewisham</v>
      </c>
      <c r="B1206">
        <v>10</v>
      </c>
      <c r="C1206" t="s">
        <v>222</v>
      </c>
      <c r="D1206" t="s">
        <v>1746</v>
      </c>
      <c r="E1206" t="s">
        <v>523</v>
      </c>
      <c r="F1206" t="s">
        <v>531</v>
      </c>
      <c r="H1206" s="94">
        <v>320000</v>
      </c>
      <c r="I1206" s="126"/>
    </row>
    <row r="1207" spans="1:9" x14ac:dyDescent="0.3">
      <c r="A1207" t="str">
        <f t="shared" si="18"/>
        <v>11Lewisham</v>
      </c>
      <c r="B1207">
        <v>11</v>
      </c>
      <c r="C1207" t="s">
        <v>222</v>
      </c>
      <c r="D1207" t="s">
        <v>1747</v>
      </c>
      <c r="E1207" t="s">
        <v>529</v>
      </c>
      <c r="F1207" t="s">
        <v>542</v>
      </c>
      <c r="H1207" s="94">
        <v>530000</v>
      </c>
      <c r="I1207" s="126"/>
    </row>
    <row r="1208" spans="1:9" x14ac:dyDescent="0.3">
      <c r="A1208" t="str">
        <f t="shared" si="18"/>
        <v>12Lewisham</v>
      </c>
      <c r="B1208">
        <v>12</v>
      </c>
      <c r="C1208" t="s">
        <v>222</v>
      </c>
      <c r="D1208" t="s">
        <v>809</v>
      </c>
      <c r="E1208" t="s">
        <v>535</v>
      </c>
      <c r="F1208" t="s">
        <v>536</v>
      </c>
      <c r="H1208" s="94">
        <v>121000</v>
      </c>
      <c r="I1208" s="126"/>
    </row>
    <row r="1209" spans="1:9" x14ac:dyDescent="0.3">
      <c r="A1209" t="str">
        <f t="shared" si="18"/>
        <v>13Lewisham</v>
      </c>
      <c r="B1209">
        <v>13</v>
      </c>
      <c r="C1209" t="s">
        <v>222</v>
      </c>
      <c r="D1209" t="s">
        <v>1748</v>
      </c>
      <c r="E1209" t="s">
        <v>524</v>
      </c>
      <c r="F1209" t="s">
        <v>525</v>
      </c>
      <c r="H1209" s="94">
        <v>200000</v>
      </c>
      <c r="I1209" s="126"/>
    </row>
    <row r="1210" spans="1:9" x14ac:dyDescent="0.3">
      <c r="A1210" t="str">
        <f t="shared" si="18"/>
        <v>14Lewisham</v>
      </c>
      <c r="B1210">
        <v>14</v>
      </c>
      <c r="C1210" t="s">
        <v>222</v>
      </c>
      <c r="D1210" t="s">
        <v>1749</v>
      </c>
      <c r="E1210" t="s">
        <v>532</v>
      </c>
      <c r="F1210" t="s">
        <v>533</v>
      </c>
      <c r="H1210" s="94">
        <v>253087</v>
      </c>
      <c r="I1210" s="126"/>
    </row>
    <row r="1211" spans="1:9" x14ac:dyDescent="0.3">
      <c r="A1211" t="str">
        <f t="shared" si="18"/>
        <v>1Lincolnshire</v>
      </c>
      <c r="B1211">
        <v>1</v>
      </c>
      <c r="C1211" t="s">
        <v>224</v>
      </c>
      <c r="D1211" t="s">
        <v>1750</v>
      </c>
      <c r="E1211" t="s">
        <v>535</v>
      </c>
      <c r="F1211" t="s">
        <v>536</v>
      </c>
      <c r="H1211" s="94">
        <v>450000</v>
      </c>
      <c r="I1211" s="126"/>
    </row>
    <row r="1212" spans="1:9" x14ac:dyDescent="0.3">
      <c r="A1212" t="str">
        <f t="shared" si="18"/>
        <v>2Lincolnshire</v>
      </c>
      <c r="B1212">
        <v>2</v>
      </c>
      <c r="C1212" t="s">
        <v>224</v>
      </c>
      <c r="D1212" t="s">
        <v>1751</v>
      </c>
      <c r="E1212" t="s">
        <v>521</v>
      </c>
      <c r="H1212" s="94">
        <v>47067</v>
      </c>
      <c r="I1212" s="126"/>
    </row>
    <row r="1213" spans="1:9" x14ac:dyDescent="0.3">
      <c r="A1213" t="str">
        <f t="shared" si="18"/>
        <v>3Lincolnshire</v>
      </c>
      <c r="B1213">
        <v>3</v>
      </c>
      <c r="C1213" t="s">
        <v>224</v>
      </c>
      <c r="D1213" t="s">
        <v>1752</v>
      </c>
      <c r="E1213" t="s">
        <v>524</v>
      </c>
      <c r="F1213" t="s">
        <v>525</v>
      </c>
      <c r="H1213" s="94">
        <v>250000</v>
      </c>
      <c r="I1213" s="126"/>
    </row>
    <row r="1214" spans="1:9" x14ac:dyDescent="0.3">
      <c r="A1214" t="str">
        <f t="shared" si="18"/>
        <v>4Lincolnshire</v>
      </c>
      <c r="B1214">
        <v>4</v>
      </c>
      <c r="C1214" t="s">
        <v>224</v>
      </c>
      <c r="D1214" t="s">
        <v>1753</v>
      </c>
      <c r="E1214" t="s">
        <v>534</v>
      </c>
      <c r="F1214" t="s">
        <v>538</v>
      </c>
      <c r="H1214" s="94">
        <v>200000</v>
      </c>
      <c r="I1214" s="126"/>
    </row>
    <row r="1215" spans="1:9" x14ac:dyDescent="0.3">
      <c r="A1215" t="str">
        <f t="shared" si="18"/>
        <v>5Lincolnshire</v>
      </c>
      <c r="B1215">
        <v>5</v>
      </c>
      <c r="C1215" t="s">
        <v>224</v>
      </c>
      <c r="D1215" t="s">
        <v>1754</v>
      </c>
      <c r="E1215" t="s">
        <v>529</v>
      </c>
      <c r="F1215" t="s">
        <v>542</v>
      </c>
      <c r="H1215" s="94">
        <v>300000</v>
      </c>
      <c r="I1215" s="126"/>
    </row>
    <row r="1216" spans="1:9" x14ac:dyDescent="0.3">
      <c r="A1216" t="str">
        <f t="shared" si="18"/>
        <v>6Lincolnshire</v>
      </c>
      <c r="B1216">
        <v>6</v>
      </c>
      <c r="C1216" t="s">
        <v>224</v>
      </c>
      <c r="D1216" t="s">
        <v>1754</v>
      </c>
      <c r="E1216" t="s">
        <v>523</v>
      </c>
      <c r="F1216" t="s">
        <v>531</v>
      </c>
      <c r="H1216" s="94">
        <v>500000</v>
      </c>
      <c r="I1216" s="126"/>
    </row>
    <row r="1217" spans="1:9" x14ac:dyDescent="0.3">
      <c r="A1217" t="str">
        <f t="shared" si="18"/>
        <v>7Lincolnshire</v>
      </c>
      <c r="B1217">
        <v>7</v>
      </c>
      <c r="C1217" t="s">
        <v>224</v>
      </c>
      <c r="D1217" t="s">
        <v>1755</v>
      </c>
      <c r="E1217" t="s">
        <v>509</v>
      </c>
      <c r="H1217" s="94">
        <v>250000</v>
      </c>
      <c r="I1217" s="126"/>
    </row>
    <row r="1218" spans="1:9" x14ac:dyDescent="0.3">
      <c r="A1218" t="str">
        <f t="shared" ref="A1218:A1281" si="19">B1218&amp;C1218</f>
        <v>8Lincolnshire</v>
      </c>
      <c r="B1218">
        <v>8</v>
      </c>
      <c r="C1218" t="s">
        <v>224</v>
      </c>
      <c r="D1218" t="s">
        <v>1756</v>
      </c>
      <c r="E1218" t="s">
        <v>509</v>
      </c>
      <c r="H1218" s="94">
        <v>75000</v>
      </c>
      <c r="I1218" s="126"/>
    </row>
    <row r="1219" spans="1:9" x14ac:dyDescent="0.3">
      <c r="A1219" t="str">
        <f t="shared" si="19"/>
        <v>9Lincolnshire</v>
      </c>
      <c r="B1219">
        <v>9</v>
      </c>
      <c r="C1219" t="s">
        <v>224</v>
      </c>
      <c r="D1219" t="s">
        <v>1757</v>
      </c>
      <c r="E1219" t="s">
        <v>527</v>
      </c>
      <c r="F1219" t="s">
        <v>528</v>
      </c>
      <c r="H1219" s="94">
        <v>2830000</v>
      </c>
      <c r="I1219" s="126"/>
    </row>
    <row r="1220" spans="1:9" x14ac:dyDescent="0.3">
      <c r="A1220" t="str">
        <f t="shared" si="19"/>
        <v>1Liverpool</v>
      </c>
      <c r="B1220">
        <v>1</v>
      </c>
      <c r="C1220" t="s">
        <v>226</v>
      </c>
      <c r="D1220" t="s">
        <v>1758</v>
      </c>
      <c r="E1220" t="s">
        <v>524</v>
      </c>
      <c r="F1220" t="s">
        <v>547</v>
      </c>
      <c r="H1220" s="94">
        <v>188000</v>
      </c>
      <c r="I1220" s="126"/>
    </row>
    <row r="1221" spans="1:9" x14ac:dyDescent="0.3">
      <c r="A1221" t="str">
        <f t="shared" si="19"/>
        <v>2Liverpool</v>
      </c>
      <c r="B1221">
        <v>2</v>
      </c>
      <c r="C1221" t="s">
        <v>226</v>
      </c>
      <c r="D1221" t="s">
        <v>1759</v>
      </c>
      <c r="E1221" t="s">
        <v>524</v>
      </c>
      <c r="F1221" t="s">
        <v>547</v>
      </c>
      <c r="H1221" s="94">
        <v>347000</v>
      </c>
      <c r="I1221" s="126"/>
    </row>
    <row r="1222" spans="1:9" x14ac:dyDescent="0.3">
      <c r="A1222" t="str">
        <f t="shared" si="19"/>
        <v>3Liverpool</v>
      </c>
      <c r="B1222">
        <v>3</v>
      </c>
      <c r="C1222" t="s">
        <v>226</v>
      </c>
      <c r="D1222" t="s">
        <v>1760</v>
      </c>
      <c r="E1222" t="s">
        <v>535</v>
      </c>
      <c r="F1222" t="s">
        <v>536</v>
      </c>
      <c r="H1222" s="94">
        <v>480000</v>
      </c>
      <c r="I1222" s="126"/>
    </row>
    <row r="1223" spans="1:9" x14ac:dyDescent="0.3">
      <c r="A1223" t="str">
        <f t="shared" si="19"/>
        <v>4Liverpool</v>
      </c>
      <c r="B1223">
        <v>4</v>
      </c>
      <c r="C1223" t="s">
        <v>226</v>
      </c>
      <c r="D1223" t="s">
        <v>791</v>
      </c>
      <c r="E1223" t="s">
        <v>509</v>
      </c>
      <c r="H1223" s="94">
        <v>85000</v>
      </c>
      <c r="I1223" s="126"/>
    </row>
    <row r="1224" spans="1:9" x14ac:dyDescent="0.3">
      <c r="A1224" t="str">
        <f t="shared" si="19"/>
        <v>5Liverpool</v>
      </c>
      <c r="B1224">
        <v>5</v>
      </c>
      <c r="C1224" t="s">
        <v>226</v>
      </c>
      <c r="D1224" t="s">
        <v>727</v>
      </c>
      <c r="E1224" t="s">
        <v>534</v>
      </c>
      <c r="F1224" t="s">
        <v>538</v>
      </c>
      <c r="H1224" s="94">
        <v>700000</v>
      </c>
      <c r="I1224" s="126"/>
    </row>
    <row r="1225" spans="1:9" x14ac:dyDescent="0.3">
      <c r="A1225" t="str">
        <f t="shared" si="19"/>
        <v>6Liverpool</v>
      </c>
      <c r="B1225">
        <v>6</v>
      </c>
      <c r="C1225" t="s">
        <v>226</v>
      </c>
      <c r="D1225" t="s">
        <v>1761</v>
      </c>
      <c r="E1225" t="s">
        <v>529</v>
      </c>
      <c r="F1225" t="s">
        <v>509</v>
      </c>
      <c r="H1225" s="94">
        <v>45000</v>
      </c>
      <c r="I1225" s="126"/>
    </row>
    <row r="1226" spans="1:9" x14ac:dyDescent="0.3">
      <c r="A1226" t="str">
        <f t="shared" si="19"/>
        <v>7Liverpool</v>
      </c>
      <c r="B1226">
        <v>7</v>
      </c>
      <c r="C1226" t="s">
        <v>226</v>
      </c>
      <c r="D1226" t="s">
        <v>1762</v>
      </c>
      <c r="E1226" t="s">
        <v>532</v>
      </c>
      <c r="F1226" t="s">
        <v>533</v>
      </c>
      <c r="H1226" s="94">
        <v>135000</v>
      </c>
      <c r="I1226" s="126"/>
    </row>
    <row r="1227" spans="1:9" x14ac:dyDescent="0.3">
      <c r="A1227" t="str">
        <f t="shared" si="19"/>
        <v>8Liverpool</v>
      </c>
      <c r="B1227">
        <v>8</v>
      </c>
      <c r="C1227" t="s">
        <v>226</v>
      </c>
      <c r="D1227" t="s">
        <v>1763</v>
      </c>
      <c r="E1227" t="s">
        <v>524</v>
      </c>
      <c r="F1227" t="s">
        <v>547</v>
      </c>
      <c r="H1227" s="94">
        <v>110000</v>
      </c>
      <c r="I1227" s="126"/>
    </row>
    <row r="1228" spans="1:9" x14ac:dyDescent="0.3">
      <c r="A1228" t="str">
        <f t="shared" si="19"/>
        <v>9Liverpool</v>
      </c>
      <c r="B1228">
        <v>9</v>
      </c>
      <c r="C1228" t="s">
        <v>226</v>
      </c>
      <c r="D1228" t="s">
        <v>924</v>
      </c>
      <c r="E1228" t="s">
        <v>523</v>
      </c>
      <c r="F1228" t="s">
        <v>531</v>
      </c>
      <c r="H1228" s="94">
        <v>410000</v>
      </c>
      <c r="I1228" s="126"/>
    </row>
    <row r="1229" spans="1:9" x14ac:dyDescent="0.3">
      <c r="A1229" t="str">
        <f t="shared" si="19"/>
        <v>10Liverpool</v>
      </c>
      <c r="B1229">
        <v>10</v>
      </c>
      <c r="C1229" t="s">
        <v>226</v>
      </c>
      <c r="D1229" t="s">
        <v>1764</v>
      </c>
      <c r="E1229" t="s">
        <v>535</v>
      </c>
      <c r="F1229" t="s">
        <v>536</v>
      </c>
      <c r="H1229" s="94">
        <v>140000</v>
      </c>
      <c r="I1229" s="126"/>
    </row>
    <row r="1230" spans="1:9" x14ac:dyDescent="0.3">
      <c r="A1230" t="str">
        <f t="shared" si="19"/>
        <v>11Liverpool</v>
      </c>
      <c r="B1230">
        <v>11</v>
      </c>
      <c r="C1230" t="s">
        <v>226</v>
      </c>
      <c r="D1230" t="s">
        <v>1765</v>
      </c>
      <c r="E1230" t="s">
        <v>535</v>
      </c>
      <c r="F1230" t="s">
        <v>536</v>
      </c>
      <c r="H1230" s="94">
        <v>252000</v>
      </c>
      <c r="I1230" s="126"/>
    </row>
    <row r="1231" spans="1:9" x14ac:dyDescent="0.3">
      <c r="A1231" t="str">
        <f t="shared" si="19"/>
        <v>12Liverpool</v>
      </c>
      <c r="B1231">
        <v>12</v>
      </c>
      <c r="C1231" t="s">
        <v>226</v>
      </c>
      <c r="D1231" t="s">
        <v>1766</v>
      </c>
      <c r="E1231" t="s">
        <v>527</v>
      </c>
      <c r="F1231" t="s">
        <v>552</v>
      </c>
      <c r="H1231" s="94">
        <v>1600000</v>
      </c>
      <c r="I1231" s="126"/>
    </row>
    <row r="1232" spans="1:9" x14ac:dyDescent="0.3">
      <c r="A1232" t="str">
        <f t="shared" si="19"/>
        <v>13Liverpool</v>
      </c>
      <c r="B1232">
        <v>13</v>
      </c>
      <c r="C1232" t="s">
        <v>226</v>
      </c>
      <c r="D1232" t="s">
        <v>1637</v>
      </c>
      <c r="E1232" t="s">
        <v>509</v>
      </c>
      <c r="H1232" s="94">
        <v>188000</v>
      </c>
      <c r="I1232" s="126"/>
    </row>
    <row r="1233" spans="1:9" x14ac:dyDescent="0.3">
      <c r="A1233" t="str">
        <f t="shared" si="19"/>
        <v>14Liverpool</v>
      </c>
      <c r="B1233">
        <v>14</v>
      </c>
      <c r="C1233" t="s">
        <v>226</v>
      </c>
      <c r="D1233" t="s">
        <v>1767</v>
      </c>
      <c r="E1233" t="s">
        <v>532</v>
      </c>
      <c r="F1233" t="s">
        <v>537</v>
      </c>
      <c r="H1233" s="94">
        <v>360000</v>
      </c>
      <c r="I1233" s="126"/>
    </row>
    <row r="1234" spans="1:9" x14ac:dyDescent="0.3">
      <c r="A1234" t="str">
        <f t="shared" si="19"/>
        <v>15Liverpool</v>
      </c>
      <c r="B1234">
        <v>15</v>
      </c>
      <c r="C1234" t="s">
        <v>226</v>
      </c>
      <c r="D1234" t="s">
        <v>1768</v>
      </c>
      <c r="E1234" t="s">
        <v>534</v>
      </c>
      <c r="F1234" t="s">
        <v>540</v>
      </c>
      <c r="H1234" s="94">
        <v>160000</v>
      </c>
      <c r="I1234" s="126"/>
    </row>
    <row r="1235" spans="1:9" x14ac:dyDescent="0.3">
      <c r="A1235" t="str">
        <f t="shared" si="19"/>
        <v>16Liverpool</v>
      </c>
      <c r="B1235">
        <v>16</v>
      </c>
      <c r="C1235" t="s">
        <v>226</v>
      </c>
      <c r="D1235" t="s">
        <v>1769</v>
      </c>
      <c r="E1235" t="s">
        <v>535</v>
      </c>
      <c r="F1235" t="s">
        <v>536</v>
      </c>
      <c r="H1235" s="94">
        <v>300000</v>
      </c>
      <c r="I1235" s="126"/>
    </row>
    <row r="1236" spans="1:9" x14ac:dyDescent="0.3">
      <c r="A1236" t="str">
        <f t="shared" si="19"/>
        <v>17Liverpool</v>
      </c>
      <c r="B1236">
        <v>17</v>
      </c>
      <c r="C1236" t="s">
        <v>226</v>
      </c>
      <c r="D1236" t="s">
        <v>1770</v>
      </c>
      <c r="E1236" t="s">
        <v>543</v>
      </c>
      <c r="F1236" t="s">
        <v>544</v>
      </c>
      <c r="H1236" s="94">
        <v>200000</v>
      </c>
      <c r="I1236" s="126"/>
    </row>
    <row r="1237" spans="1:9" x14ac:dyDescent="0.3">
      <c r="A1237" t="str">
        <f t="shared" si="19"/>
        <v>18Liverpool</v>
      </c>
      <c r="B1237">
        <v>18</v>
      </c>
      <c r="C1237" t="s">
        <v>226</v>
      </c>
      <c r="D1237" t="s">
        <v>1771</v>
      </c>
      <c r="E1237" t="s">
        <v>534</v>
      </c>
      <c r="F1237" t="s">
        <v>540</v>
      </c>
      <c r="H1237" s="94">
        <v>65000</v>
      </c>
      <c r="I1237" s="126"/>
    </row>
    <row r="1238" spans="1:9" x14ac:dyDescent="0.3">
      <c r="A1238" t="str">
        <f t="shared" si="19"/>
        <v>19Liverpool</v>
      </c>
      <c r="B1238">
        <v>19</v>
      </c>
      <c r="C1238" t="s">
        <v>226</v>
      </c>
      <c r="D1238" t="s">
        <v>1772</v>
      </c>
      <c r="E1238" t="s">
        <v>532</v>
      </c>
      <c r="F1238" t="s">
        <v>537</v>
      </c>
      <c r="H1238" s="94">
        <v>300000</v>
      </c>
      <c r="I1238" s="126"/>
    </row>
    <row r="1239" spans="1:9" x14ac:dyDescent="0.3">
      <c r="A1239" t="str">
        <f t="shared" si="19"/>
        <v>20Liverpool</v>
      </c>
      <c r="B1239">
        <v>20</v>
      </c>
      <c r="C1239" t="s">
        <v>226</v>
      </c>
      <c r="D1239" t="s">
        <v>1773</v>
      </c>
      <c r="E1239" t="s">
        <v>535</v>
      </c>
      <c r="F1239" t="s">
        <v>536</v>
      </c>
      <c r="H1239" s="94">
        <v>540000</v>
      </c>
      <c r="I1239" s="126"/>
    </row>
    <row r="1240" spans="1:9" x14ac:dyDescent="0.3">
      <c r="A1240" t="str">
        <f t="shared" si="19"/>
        <v>21Liverpool</v>
      </c>
      <c r="B1240">
        <v>21</v>
      </c>
      <c r="C1240" t="s">
        <v>226</v>
      </c>
      <c r="D1240" t="s">
        <v>1774</v>
      </c>
      <c r="E1240" t="s">
        <v>509</v>
      </c>
      <c r="H1240" s="94">
        <v>50000</v>
      </c>
      <c r="I1240" s="126"/>
    </row>
    <row r="1241" spans="1:9" x14ac:dyDescent="0.3">
      <c r="A1241" t="str">
        <f t="shared" si="19"/>
        <v>22Liverpool</v>
      </c>
      <c r="B1241">
        <v>22</v>
      </c>
      <c r="C1241" t="s">
        <v>226</v>
      </c>
      <c r="D1241" t="s">
        <v>1775</v>
      </c>
      <c r="E1241" t="s">
        <v>509</v>
      </c>
      <c r="H1241" s="94">
        <v>350000</v>
      </c>
      <c r="I1241" s="126"/>
    </row>
    <row r="1242" spans="1:9" x14ac:dyDescent="0.3">
      <c r="A1242" t="str">
        <f t="shared" si="19"/>
        <v>1Luton</v>
      </c>
      <c r="B1242">
        <v>1</v>
      </c>
      <c r="C1242" t="s">
        <v>228</v>
      </c>
      <c r="D1242" t="s">
        <v>549</v>
      </c>
      <c r="E1242" t="s">
        <v>549</v>
      </c>
      <c r="F1242" t="s">
        <v>546</v>
      </c>
      <c r="H1242" s="94">
        <v>15726</v>
      </c>
      <c r="I1242" s="126"/>
    </row>
    <row r="1243" spans="1:9" x14ac:dyDescent="0.3">
      <c r="A1243" t="str">
        <f t="shared" si="19"/>
        <v>2Luton</v>
      </c>
      <c r="B1243">
        <v>2</v>
      </c>
      <c r="C1243" t="s">
        <v>228</v>
      </c>
      <c r="D1243" t="s">
        <v>1776</v>
      </c>
      <c r="E1243" t="s">
        <v>522</v>
      </c>
      <c r="F1243" t="s">
        <v>546</v>
      </c>
      <c r="H1243" s="94">
        <v>40000</v>
      </c>
      <c r="I1243" s="126"/>
    </row>
    <row r="1244" spans="1:9" x14ac:dyDescent="0.3">
      <c r="A1244" t="str">
        <f t="shared" si="19"/>
        <v>3Luton</v>
      </c>
      <c r="B1244">
        <v>3</v>
      </c>
      <c r="C1244" t="s">
        <v>228</v>
      </c>
      <c r="D1244" t="s">
        <v>1777</v>
      </c>
      <c r="E1244" t="s">
        <v>529</v>
      </c>
      <c r="F1244" t="s">
        <v>542</v>
      </c>
      <c r="H1244" s="94">
        <v>300000</v>
      </c>
      <c r="I1244" s="126"/>
    </row>
    <row r="1245" spans="1:9" x14ac:dyDescent="0.3">
      <c r="A1245" t="str">
        <f t="shared" si="19"/>
        <v>4Luton</v>
      </c>
      <c r="B1245">
        <v>4</v>
      </c>
      <c r="C1245" t="s">
        <v>228</v>
      </c>
      <c r="D1245" t="s">
        <v>1778</v>
      </c>
      <c r="E1245" t="s">
        <v>527</v>
      </c>
      <c r="F1245" t="s">
        <v>528</v>
      </c>
      <c r="H1245" s="94">
        <v>96771</v>
      </c>
      <c r="I1245" s="126"/>
    </row>
    <row r="1246" spans="1:9" x14ac:dyDescent="0.3">
      <c r="A1246" t="str">
        <f t="shared" si="19"/>
        <v>5Luton</v>
      </c>
      <c r="B1246">
        <v>5</v>
      </c>
      <c r="C1246" t="s">
        <v>228</v>
      </c>
      <c r="D1246" t="s">
        <v>1779</v>
      </c>
      <c r="E1246" t="s">
        <v>523</v>
      </c>
      <c r="F1246" t="s">
        <v>541</v>
      </c>
      <c r="H1246" s="94">
        <v>20000</v>
      </c>
      <c r="I1246" s="126"/>
    </row>
    <row r="1247" spans="1:9" x14ac:dyDescent="0.3">
      <c r="A1247" t="str">
        <f t="shared" si="19"/>
        <v>6Luton</v>
      </c>
      <c r="B1247">
        <v>6</v>
      </c>
      <c r="C1247" t="s">
        <v>228</v>
      </c>
      <c r="D1247" t="s">
        <v>1780</v>
      </c>
      <c r="E1247" t="s">
        <v>509</v>
      </c>
      <c r="F1247" t="s">
        <v>546</v>
      </c>
      <c r="H1247" s="94">
        <v>200000</v>
      </c>
      <c r="I1247" s="126"/>
    </row>
    <row r="1248" spans="1:9" x14ac:dyDescent="0.3">
      <c r="A1248" t="str">
        <f t="shared" si="19"/>
        <v>7Luton</v>
      </c>
      <c r="B1248">
        <v>7</v>
      </c>
      <c r="C1248" t="s">
        <v>228</v>
      </c>
      <c r="D1248" t="s">
        <v>1781</v>
      </c>
      <c r="E1248" t="s">
        <v>522</v>
      </c>
      <c r="F1248" t="s">
        <v>546</v>
      </c>
      <c r="H1248" s="94">
        <v>93951</v>
      </c>
      <c r="I1248" s="126"/>
    </row>
    <row r="1249" spans="1:9" x14ac:dyDescent="0.3">
      <c r="A1249" t="str">
        <f t="shared" si="19"/>
        <v>8Luton</v>
      </c>
      <c r="B1249">
        <v>8</v>
      </c>
      <c r="C1249" t="s">
        <v>228</v>
      </c>
      <c r="D1249" t="s">
        <v>753</v>
      </c>
      <c r="E1249" t="s">
        <v>535</v>
      </c>
      <c r="F1249" t="s">
        <v>536</v>
      </c>
      <c r="H1249" s="94">
        <v>39000</v>
      </c>
      <c r="I1249" s="126"/>
    </row>
    <row r="1250" spans="1:9" x14ac:dyDescent="0.3">
      <c r="A1250" t="str">
        <f t="shared" si="19"/>
        <v>9Luton</v>
      </c>
      <c r="B1250">
        <v>9</v>
      </c>
      <c r="C1250" t="s">
        <v>228</v>
      </c>
      <c r="D1250" t="s">
        <v>1782</v>
      </c>
      <c r="E1250" t="s">
        <v>524</v>
      </c>
      <c r="F1250" t="s">
        <v>525</v>
      </c>
      <c r="H1250" s="94">
        <v>81360</v>
      </c>
      <c r="I1250" s="126"/>
    </row>
    <row r="1251" spans="1:9" x14ac:dyDescent="0.3">
      <c r="A1251" t="str">
        <f t="shared" si="19"/>
        <v>10Luton</v>
      </c>
      <c r="B1251">
        <v>10</v>
      </c>
      <c r="C1251" t="s">
        <v>228</v>
      </c>
      <c r="D1251" t="s">
        <v>754</v>
      </c>
      <c r="E1251" t="s">
        <v>524</v>
      </c>
      <c r="F1251" t="s">
        <v>525</v>
      </c>
      <c r="H1251" s="94">
        <v>33203</v>
      </c>
      <c r="I1251" s="126"/>
    </row>
    <row r="1252" spans="1:9" x14ac:dyDescent="0.3">
      <c r="A1252" t="str">
        <f t="shared" si="19"/>
        <v>11Luton</v>
      </c>
      <c r="B1252">
        <v>11</v>
      </c>
      <c r="C1252" t="s">
        <v>228</v>
      </c>
      <c r="D1252" t="s">
        <v>1783</v>
      </c>
      <c r="E1252" t="s">
        <v>534</v>
      </c>
      <c r="F1252" t="s">
        <v>509</v>
      </c>
      <c r="H1252" s="94">
        <v>25000</v>
      </c>
      <c r="I1252" s="126"/>
    </row>
    <row r="1253" spans="1:9" x14ac:dyDescent="0.3">
      <c r="A1253" t="str">
        <f t="shared" si="19"/>
        <v>12Luton</v>
      </c>
      <c r="B1253">
        <v>12</v>
      </c>
      <c r="C1253" t="s">
        <v>228</v>
      </c>
      <c r="D1253" t="s">
        <v>1784</v>
      </c>
      <c r="E1253" t="s">
        <v>529</v>
      </c>
      <c r="F1253" t="s">
        <v>542</v>
      </c>
      <c r="H1253" s="94">
        <v>18073</v>
      </c>
      <c r="I1253" s="126"/>
    </row>
    <row r="1254" spans="1:9" x14ac:dyDescent="0.3">
      <c r="A1254" t="str">
        <f t="shared" si="19"/>
        <v>13Luton</v>
      </c>
      <c r="B1254">
        <v>13</v>
      </c>
      <c r="C1254" t="s">
        <v>228</v>
      </c>
      <c r="D1254" t="s">
        <v>759</v>
      </c>
      <c r="E1254" t="s">
        <v>522</v>
      </c>
      <c r="F1254" t="s">
        <v>546</v>
      </c>
      <c r="H1254" s="94">
        <v>11685</v>
      </c>
      <c r="I1254" s="126"/>
    </row>
    <row r="1255" spans="1:9" x14ac:dyDescent="0.3">
      <c r="A1255" t="str">
        <f t="shared" si="19"/>
        <v>14Luton</v>
      </c>
      <c r="B1255">
        <v>14</v>
      </c>
      <c r="C1255" t="s">
        <v>228</v>
      </c>
      <c r="D1255" t="s">
        <v>760</v>
      </c>
      <c r="E1255" t="s">
        <v>509</v>
      </c>
      <c r="F1255" t="s">
        <v>546</v>
      </c>
      <c r="H1255" s="94">
        <v>93165</v>
      </c>
      <c r="I1255" s="126"/>
    </row>
    <row r="1256" spans="1:9" x14ac:dyDescent="0.3">
      <c r="A1256" t="str">
        <f t="shared" si="19"/>
        <v>15Luton</v>
      </c>
      <c r="B1256">
        <v>15</v>
      </c>
      <c r="C1256" t="s">
        <v>228</v>
      </c>
      <c r="D1256" t="s">
        <v>1785</v>
      </c>
      <c r="E1256" t="s">
        <v>522</v>
      </c>
      <c r="F1256" t="s">
        <v>546</v>
      </c>
      <c r="H1256" s="94">
        <v>14719</v>
      </c>
      <c r="I1256" s="126"/>
    </row>
    <row r="1257" spans="1:9" x14ac:dyDescent="0.3">
      <c r="A1257" t="str">
        <f t="shared" si="19"/>
        <v>16Luton</v>
      </c>
      <c r="B1257">
        <v>16</v>
      </c>
      <c r="C1257" t="s">
        <v>228</v>
      </c>
      <c r="D1257" t="s">
        <v>763</v>
      </c>
      <c r="E1257" t="s">
        <v>509</v>
      </c>
      <c r="F1257" t="s">
        <v>546</v>
      </c>
      <c r="H1257" s="94">
        <v>28808</v>
      </c>
      <c r="I1257" s="126"/>
    </row>
    <row r="1258" spans="1:9" x14ac:dyDescent="0.3">
      <c r="A1258" t="str">
        <f t="shared" si="19"/>
        <v>17Luton</v>
      </c>
      <c r="B1258">
        <v>17</v>
      </c>
      <c r="C1258" t="s">
        <v>228</v>
      </c>
      <c r="D1258" t="s">
        <v>764</v>
      </c>
      <c r="E1258" t="s">
        <v>535</v>
      </c>
      <c r="F1258" t="s">
        <v>536</v>
      </c>
      <c r="H1258" s="94">
        <v>369817</v>
      </c>
      <c r="I1258" s="126"/>
    </row>
    <row r="1259" spans="1:9" x14ac:dyDescent="0.3">
      <c r="A1259" t="str">
        <f t="shared" si="19"/>
        <v>18Luton</v>
      </c>
      <c r="B1259">
        <v>18</v>
      </c>
      <c r="C1259" t="s">
        <v>228</v>
      </c>
      <c r="D1259" t="s">
        <v>1786</v>
      </c>
      <c r="E1259" t="s">
        <v>522</v>
      </c>
      <c r="F1259" t="s">
        <v>546</v>
      </c>
      <c r="H1259" s="94">
        <v>128084</v>
      </c>
      <c r="I1259" s="126"/>
    </row>
    <row r="1260" spans="1:9" x14ac:dyDescent="0.3">
      <c r="A1260" t="str">
        <f t="shared" si="19"/>
        <v>19Luton</v>
      </c>
      <c r="B1260">
        <v>19</v>
      </c>
      <c r="C1260" t="s">
        <v>228</v>
      </c>
      <c r="D1260" t="s">
        <v>1787</v>
      </c>
      <c r="E1260" t="s">
        <v>509</v>
      </c>
      <c r="F1260" t="s">
        <v>546</v>
      </c>
      <c r="H1260" s="94">
        <v>150000</v>
      </c>
      <c r="I1260" s="126"/>
    </row>
    <row r="1261" spans="1:9" x14ac:dyDescent="0.3">
      <c r="A1261" t="str">
        <f t="shared" si="19"/>
        <v>1Manchester</v>
      </c>
      <c r="B1261">
        <v>1</v>
      </c>
      <c r="C1261" t="s">
        <v>230</v>
      </c>
      <c r="D1261" t="s">
        <v>1338</v>
      </c>
      <c r="E1261" t="s">
        <v>532</v>
      </c>
      <c r="F1261" t="s">
        <v>537</v>
      </c>
      <c r="H1261" s="94">
        <v>2284000</v>
      </c>
      <c r="I1261" s="126"/>
    </row>
    <row r="1262" spans="1:9" x14ac:dyDescent="0.3">
      <c r="A1262" t="str">
        <f t="shared" si="19"/>
        <v>2Manchester</v>
      </c>
      <c r="B1262">
        <v>2</v>
      </c>
      <c r="C1262" t="s">
        <v>230</v>
      </c>
      <c r="D1262" t="s">
        <v>1788</v>
      </c>
      <c r="E1262" t="s">
        <v>509</v>
      </c>
      <c r="H1262" s="94">
        <v>488008</v>
      </c>
      <c r="I1262" s="126"/>
    </row>
    <row r="1263" spans="1:9" x14ac:dyDescent="0.3">
      <c r="A1263" t="str">
        <f t="shared" si="19"/>
        <v>3Manchester</v>
      </c>
      <c r="B1263">
        <v>3</v>
      </c>
      <c r="C1263" t="s">
        <v>230</v>
      </c>
      <c r="D1263" t="s">
        <v>1789</v>
      </c>
      <c r="E1263" t="s">
        <v>532</v>
      </c>
      <c r="F1263" t="s">
        <v>537</v>
      </c>
      <c r="H1263" s="94">
        <v>200000</v>
      </c>
      <c r="I1263" s="126"/>
    </row>
    <row r="1264" spans="1:9" x14ac:dyDescent="0.3">
      <c r="A1264" t="str">
        <f t="shared" si="19"/>
        <v>4Manchester</v>
      </c>
      <c r="B1264">
        <v>4</v>
      </c>
      <c r="C1264" t="s">
        <v>230</v>
      </c>
      <c r="D1264" t="s">
        <v>1789</v>
      </c>
      <c r="E1264" t="s">
        <v>532</v>
      </c>
      <c r="F1264" t="s">
        <v>509</v>
      </c>
      <c r="H1264" s="94">
        <v>100000</v>
      </c>
      <c r="I1264" s="126"/>
    </row>
    <row r="1265" spans="1:9" x14ac:dyDescent="0.3">
      <c r="A1265" t="str">
        <f t="shared" si="19"/>
        <v>5Manchester</v>
      </c>
      <c r="B1265">
        <v>5</v>
      </c>
      <c r="C1265" t="s">
        <v>230</v>
      </c>
      <c r="D1265" t="s">
        <v>1790</v>
      </c>
      <c r="E1265" t="s">
        <v>532</v>
      </c>
      <c r="F1265" t="s">
        <v>509</v>
      </c>
      <c r="H1265" s="94">
        <v>196275</v>
      </c>
      <c r="I1265" s="126"/>
    </row>
    <row r="1266" spans="1:9" x14ac:dyDescent="0.3">
      <c r="A1266" t="str">
        <f t="shared" si="19"/>
        <v>6Manchester</v>
      </c>
      <c r="B1266">
        <v>6</v>
      </c>
      <c r="C1266" t="s">
        <v>230</v>
      </c>
      <c r="D1266" t="s">
        <v>985</v>
      </c>
      <c r="E1266" t="s">
        <v>529</v>
      </c>
      <c r="F1266" t="s">
        <v>542</v>
      </c>
      <c r="H1266" s="94">
        <v>142450</v>
      </c>
      <c r="I1266" s="126"/>
    </row>
    <row r="1267" spans="1:9" x14ac:dyDescent="0.3">
      <c r="A1267" t="str">
        <f t="shared" si="19"/>
        <v>7Manchester</v>
      </c>
      <c r="B1267">
        <v>7</v>
      </c>
      <c r="C1267" t="s">
        <v>230</v>
      </c>
      <c r="D1267" t="s">
        <v>1791</v>
      </c>
      <c r="E1267" t="s">
        <v>527</v>
      </c>
      <c r="F1267" t="s">
        <v>528</v>
      </c>
      <c r="H1267" s="94">
        <v>200000</v>
      </c>
      <c r="I1267" s="126"/>
    </row>
    <row r="1268" spans="1:9" x14ac:dyDescent="0.3">
      <c r="A1268" t="str">
        <f t="shared" si="19"/>
        <v>8Manchester</v>
      </c>
      <c r="B1268">
        <v>8</v>
      </c>
      <c r="C1268" t="s">
        <v>230</v>
      </c>
      <c r="D1268" t="s">
        <v>1792</v>
      </c>
      <c r="E1268" t="s">
        <v>556</v>
      </c>
      <c r="H1268" s="94">
        <v>174008</v>
      </c>
      <c r="I1268" s="126"/>
    </row>
    <row r="1269" spans="1:9" x14ac:dyDescent="0.3">
      <c r="A1269" t="str">
        <f t="shared" si="19"/>
        <v>9Manchester</v>
      </c>
      <c r="B1269">
        <v>9</v>
      </c>
      <c r="C1269" t="s">
        <v>230</v>
      </c>
      <c r="D1269" t="s">
        <v>1793</v>
      </c>
      <c r="E1269" t="s">
        <v>523</v>
      </c>
      <c r="F1269" t="s">
        <v>531</v>
      </c>
      <c r="H1269" s="94">
        <v>615600</v>
      </c>
      <c r="I1269" s="126"/>
    </row>
    <row r="1270" spans="1:9" x14ac:dyDescent="0.3">
      <c r="A1270" t="str">
        <f t="shared" si="19"/>
        <v>10Manchester</v>
      </c>
      <c r="B1270">
        <v>10</v>
      </c>
      <c r="C1270" t="s">
        <v>230</v>
      </c>
      <c r="D1270" t="s">
        <v>1794</v>
      </c>
      <c r="E1270" t="s">
        <v>532</v>
      </c>
      <c r="F1270" t="s">
        <v>533</v>
      </c>
      <c r="H1270" s="94">
        <v>391050</v>
      </c>
      <c r="I1270" s="126"/>
    </row>
    <row r="1271" spans="1:9" x14ac:dyDescent="0.3">
      <c r="A1271" t="str">
        <f t="shared" si="19"/>
        <v>11Manchester</v>
      </c>
      <c r="B1271">
        <v>11</v>
      </c>
      <c r="C1271" t="s">
        <v>230</v>
      </c>
      <c r="D1271" t="s">
        <v>1794</v>
      </c>
      <c r="E1271" t="s">
        <v>532</v>
      </c>
      <c r="F1271" t="s">
        <v>537</v>
      </c>
      <c r="H1271" s="94">
        <v>391050</v>
      </c>
      <c r="I1271" s="126"/>
    </row>
    <row r="1272" spans="1:9" x14ac:dyDescent="0.3">
      <c r="A1272" t="str">
        <f t="shared" si="19"/>
        <v>12Manchester</v>
      </c>
      <c r="B1272">
        <v>12</v>
      </c>
      <c r="C1272" t="s">
        <v>230</v>
      </c>
      <c r="D1272" t="s">
        <v>1795</v>
      </c>
      <c r="E1272" t="s">
        <v>523</v>
      </c>
      <c r="F1272" t="s">
        <v>531</v>
      </c>
      <c r="H1272" s="94">
        <v>60400</v>
      </c>
      <c r="I1272" s="126"/>
    </row>
    <row r="1273" spans="1:9" x14ac:dyDescent="0.3">
      <c r="A1273" t="str">
        <f t="shared" si="19"/>
        <v>13Manchester</v>
      </c>
      <c r="B1273">
        <v>13</v>
      </c>
      <c r="C1273" t="s">
        <v>230</v>
      </c>
      <c r="D1273" t="s">
        <v>1796</v>
      </c>
      <c r="E1273" t="s">
        <v>532</v>
      </c>
      <c r="F1273" t="s">
        <v>533</v>
      </c>
      <c r="H1273" s="94">
        <v>308000</v>
      </c>
      <c r="I1273" s="126"/>
    </row>
    <row r="1274" spans="1:9" x14ac:dyDescent="0.3">
      <c r="A1274" t="str">
        <f t="shared" si="19"/>
        <v>14Manchester</v>
      </c>
      <c r="B1274">
        <v>14</v>
      </c>
      <c r="C1274" t="s">
        <v>230</v>
      </c>
      <c r="D1274" t="s">
        <v>1797</v>
      </c>
      <c r="E1274" t="s">
        <v>534</v>
      </c>
      <c r="F1274" t="s">
        <v>540</v>
      </c>
      <c r="H1274" s="94">
        <v>150000</v>
      </c>
      <c r="I1274" s="126"/>
    </row>
    <row r="1275" spans="1:9" x14ac:dyDescent="0.3">
      <c r="A1275" t="str">
        <f t="shared" si="19"/>
        <v>15Manchester</v>
      </c>
      <c r="B1275">
        <v>15</v>
      </c>
      <c r="C1275" t="s">
        <v>230</v>
      </c>
      <c r="D1275" t="s">
        <v>1798</v>
      </c>
      <c r="E1275" t="s">
        <v>534</v>
      </c>
      <c r="F1275" t="s">
        <v>538</v>
      </c>
      <c r="H1275" s="94">
        <v>144120</v>
      </c>
      <c r="I1275" s="126"/>
    </row>
    <row r="1276" spans="1:9" x14ac:dyDescent="0.3">
      <c r="A1276" t="str">
        <f t="shared" si="19"/>
        <v>16Manchester</v>
      </c>
      <c r="B1276">
        <v>16</v>
      </c>
      <c r="C1276" t="s">
        <v>230</v>
      </c>
      <c r="D1276" t="s">
        <v>1799</v>
      </c>
      <c r="E1276" t="s">
        <v>509</v>
      </c>
      <c r="H1276" s="94">
        <v>50000</v>
      </c>
      <c r="I1276" s="126"/>
    </row>
    <row r="1277" spans="1:9" x14ac:dyDescent="0.3">
      <c r="A1277" t="str">
        <f t="shared" si="19"/>
        <v>17Manchester</v>
      </c>
      <c r="B1277">
        <v>17</v>
      </c>
      <c r="C1277" t="s">
        <v>230</v>
      </c>
      <c r="D1277" t="s">
        <v>1800</v>
      </c>
      <c r="E1277" t="s">
        <v>529</v>
      </c>
      <c r="F1277" t="s">
        <v>509</v>
      </c>
      <c r="H1277" s="94">
        <v>219076</v>
      </c>
      <c r="I1277" s="126"/>
    </row>
    <row r="1278" spans="1:9" x14ac:dyDescent="0.3">
      <c r="A1278" t="str">
        <f t="shared" si="19"/>
        <v>1Medway</v>
      </c>
      <c r="B1278">
        <v>1</v>
      </c>
      <c r="C1278" t="s">
        <v>232</v>
      </c>
      <c r="D1278" t="s">
        <v>982</v>
      </c>
      <c r="E1278" t="s">
        <v>521</v>
      </c>
      <c r="H1278" s="94">
        <v>20000</v>
      </c>
      <c r="I1278" s="126"/>
    </row>
    <row r="1279" spans="1:9" x14ac:dyDescent="0.3">
      <c r="A1279" t="str">
        <f t="shared" si="19"/>
        <v>2Medway</v>
      </c>
      <c r="B1279">
        <v>2</v>
      </c>
      <c r="C1279" t="s">
        <v>232</v>
      </c>
      <c r="D1279" t="s">
        <v>1801</v>
      </c>
      <c r="E1279" t="s">
        <v>534</v>
      </c>
      <c r="F1279" t="s">
        <v>538</v>
      </c>
      <c r="H1279" s="94">
        <v>50000</v>
      </c>
      <c r="I1279" s="126"/>
    </row>
    <row r="1280" spans="1:9" x14ac:dyDescent="0.3">
      <c r="A1280" t="str">
        <f t="shared" si="19"/>
        <v>3Medway</v>
      </c>
      <c r="B1280">
        <v>3</v>
      </c>
      <c r="C1280" t="s">
        <v>232</v>
      </c>
      <c r="D1280" t="s">
        <v>1801</v>
      </c>
      <c r="E1280" t="s">
        <v>534</v>
      </c>
      <c r="F1280" t="s">
        <v>509</v>
      </c>
      <c r="H1280" s="94">
        <v>60000</v>
      </c>
      <c r="I1280" s="126"/>
    </row>
    <row r="1281" spans="1:9" x14ac:dyDescent="0.3">
      <c r="A1281" t="str">
        <f t="shared" si="19"/>
        <v>4Medway</v>
      </c>
      <c r="B1281">
        <v>4</v>
      </c>
      <c r="C1281" t="s">
        <v>232</v>
      </c>
      <c r="D1281" t="s">
        <v>1801</v>
      </c>
      <c r="E1281" t="s">
        <v>534</v>
      </c>
      <c r="F1281" t="s">
        <v>540</v>
      </c>
      <c r="H1281" s="94">
        <v>36800</v>
      </c>
      <c r="I1281" s="126"/>
    </row>
    <row r="1282" spans="1:9" x14ac:dyDescent="0.3">
      <c r="A1282" t="str">
        <f t="shared" ref="A1282:A1345" si="20">B1282&amp;C1282</f>
        <v>5Medway</v>
      </c>
      <c r="B1282">
        <v>5</v>
      </c>
      <c r="C1282" t="s">
        <v>232</v>
      </c>
      <c r="D1282" t="s">
        <v>1802</v>
      </c>
      <c r="E1282" t="s">
        <v>524</v>
      </c>
      <c r="F1282" t="s">
        <v>525</v>
      </c>
      <c r="H1282" s="94">
        <v>320000</v>
      </c>
      <c r="I1282" s="126"/>
    </row>
    <row r="1283" spans="1:9" x14ac:dyDescent="0.3">
      <c r="A1283" t="str">
        <f t="shared" si="20"/>
        <v>6Medway</v>
      </c>
      <c r="B1283">
        <v>6</v>
      </c>
      <c r="C1283" t="s">
        <v>232</v>
      </c>
      <c r="D1283" t="s">
        <v>1802</v>
      </c>
      <c r="E1283" t="s">
        <v>529</v>
      </c>
      <c r="F1283" t="s">
        <v>530</v>
      </c>
      <c r="H1283" s="94">
        <v>96000</v>
      </c>
      <c r="I1283" s="126"/>
    </row>
    <row r="1284" spans="1:9" x14ac:dyDescent="0.3">
      <c r="A1284" t="str">
        <f t="shared" si="20"/>
        <v>7Medway</v>
      </c>
      <c r="B1284">
        <v>7</v>
      </c>
      <c r="C1284" t="s">
        <v>232</v>
      </c>
      <c r="D1284" t="s">
        <v>1802</v>
      </c>
      <c r="E1284" t="s">
        <v>529</v>
      </c>
      <c r="F1284" t="s">
        <v>542</v>
      </c>
      <c r="H1284" s="94">
        <v>224000</v>
      </c>
      <c r="I1284" s="126"/>
    </row>
    <row r="1285" spans="1:9" x14ac:dyDescent="0.3">
      <c r="A1285" t="str">
        <f t="shared" si="20"/>
        <v>8Medway</v>
      </c>
      <c r="B1285">
        <v>8</v>
      </c>
      <c r="C1285" t="s">
        <v>232</v>
      </c>
      <c r="D1285" t="s">
        <v>1802</v>
      </c>
      <c r="E1285" t="s">
        <v>529</v>
      </c>
      <c r="F1285" t="s">
        <v>509</v>
      </c>
      <c r="H1285" s="94">
        <v>69973.26999999999</v>
      </c>
      <c r="I1285" s="126"/>
    </row>
    <row r="1286" spans="1:9" x14ac:dyDescent="0.3">
      <c r="A1286" t="str">
        <f t="shared" si="20"/>
        <v>9Medway</v>
      </c>
      <c r="B1286">
        <v>9</v>
      </c>
      <c r="C1286" t="s">
        <v>232</v>
      </c>
      <c r="D1286" t="s">
        <v>509</v>
      </c>
      <c r="E1286" t="s">
        <v>548</v>
      </c>
      <c r="H1286" s="94">
        <v>20000</v>
      </c>
      <c r="I1286" s="126"/>
    </row>
    <row r="1287" spans="1:9" x14ac:dyDescent="0.3">
      <c r="A1287" t="str">
        <f t="shared" si="20"/>
        <v>10Medway</v>
      </c>
      <c r="B1287">
        <v>10</v>
      </c>
      <c r="C1287" t="s">
        <v>232</v>
      </c>
      <c r="D1287" t="s">
        <v>1803</v>
      </c>
      <c r="E1287" t="s">
        <v>524</v>
      </c>
      <c r="F1287" t="s">
        <v>525</v>
      </c>
      <c r="H1287" s="94">
        <v>210000</v>
      </c>
      <c r="I1287" s="126"/>
    </row>
    <row r="1288" spans="1:9" x14ac:dyDescent="0.3">
      <c r="A1288" t="str">
        <f t="shared" si="20"/>
        <v>11Medway</v>
      </c>
      <c r="B1288">
        <v>11</v>
      </c>
      <c r="C1288" t="s">
        <v>232</v>
      </c>
      <c r="D1288" t="s">
        <v>810</v>
      </c>
      <c r="E1288" t="s">
        <v>524</v>
      </c>
      <c r="F1288" t="s">
        <v>525</v>
      </c>
      <c r="H1288" s="94">
        <v>340000</v>
      </c>
      <c r="I1288" s="126"/>
    </row>
    <row r="1289" spans="1:9" x14ac:dyDescent="0.3">
      <c r="A1289" t="str">
        <f t="shared" si="20"/>
        <v>12Medway</v>
      </c>
      <c r="B1289">
        <v>12</v>
      </c>
      <c r="C1289" t="s">
        <v>232</v>
      </c>
      <c r="D1289" t="s">
        <v>810</v>
      </c>
      <c r="E1289" t="s">
        <v>529</v>
      </c>
      <c r="F1289" t="s">
        <v>509</v>
      </c>
      <c r="H1289" s="94">
        <v>139000</v>
      </c>
      <c r="I1289" s="126"/>
    </row>
    <row r="1290" spans="1:9" x14ac:dyDescent="0.3">
      <c r="A1290" t="str">
        <f t="shared" si="20"/>
        <v>13Medway</v>
      </c>
      <c r="B1290">
        <v>13</v>
      </c>
      <c r="C1290" t="s">
        <v>232</v>
      </c>
      <c r="D1290" t="s">
        <v>810</v>
      </c>
      <c r="E1290" t="s">
        <v>543</v>
      </c>
      <c r="F1290" t="s">
        <v>544</v>
      </c>
      <c r="H1290" s="94">
        <v>59200</v>
      </c>
      <c r="I1290" s="126"/>
    </row>
    <row r="1291" spans="1:9" x14ac:dyDescent="0.3">
      <c r="A1291" t="str">
        <f t="shared" si="20"/>
        <v>14Medway</v>
      </c>
      <c r="B1291">
        <v>14</v>
      </c>
      <c r="C1291" t="s">
        <v>232</v>
      </c>
      <c r="D1291" t="s">
        <v>810</v>
      </c>
      <c r="E1291" t="s">
        <v>532</v>
      </c>
      <c r="F1291" t="s">
        <v>533</v>
      </c>
      <c r="H1291" s="94">
        <v>250000</v>
      </c>
      <c r="I1291" s="126"/>
    </row>
    <row r="1292" spans="1:9" x14ac:dyDescent="0.3">
      <c r="A1292" t="str">
        <f t="shared" si="20"/>
        <v>15Medway</v>
      </c>
      <c r="B1292">
        <v>15</v>
      </c>
      <c r="C1292" t="s">
        <v>232</v>
      </c>
      <c r="D1292" t="s">
        <v>810</v>
      </c>
      <c r="E1292" t="s">
        <v>532</v>
      </c>
      <c r="F1292" t="s">
        <v>537</v>
      </c>
      <c r="H1292" s="94">
        <v>198000</v>
      </c>
      <c r="I1292" s="126"/>
    </row>
    <row r="1293" spans="1:9" x14ac:dyDescent="0.3">
      <c r="A1293" t="str">
        <f t="shared" si="20"/>
        <v>16Medway</v>
      </c>
      <c r="B1293">
        <v>16</v>
      </c>
      <c r="C1293" t="s">
        <v>232</v>
      </c>
      <c r="D1293" t="s">
        <v>810</v>
      </c>
      <c r="E1293" t="s">
        <v>532</v>
      </c>
      <c r="F1293" t="s">
        <v>509</v>
      </c>
      <c r="H1293" s="94">
        <v>573300</v>
      </c>
      <c r="I1293" s="126"/>
    </row>
    <row r="1294" spans="1:9" x14ac:dyDescent="0.3">
      <c r="A1294" t="str">
        <f t="shared" si="20"/>
        <v>1Merton</v>
      </c>
      <c r="B1294">
        <v>1</v>
      </c>
      <c r="C1294" t="s">
        <v>234</v>
      </c>
      <c r="D1294" t="s">
        <v>1804</v>
      </c>
      <c r="E1294" t="s">
        <v>535</v>
      </c>
      <c r="F1294" t="s">
        <v>536</v>
      </c>
      <c r="H1294" s="94">
        <v>199906</v>
      </c>
      <c r="I1294" s="126"/>
    </row>
    <row r="1295" spans="1:9" x14ac:dyDescent="0.3">
      <c r="A1295" t="str">
        <f t="shared" si="20"/>
        <v>2Merton</v>
      </c>
      <c r="B1295">
        <v>2</v>
      </c>
      <c r="C1295" t="s">
        <v>234</v>
      </c>
      <c r="D1295" t="s">
        <v>1804</v>
      </c>
      <c r="E1295" t="s">
        <v>532</v>
      </c>
      <c r="F1295" t="s">
        <v>533</v>
      </c>
      <c r="H1295" s="94">
        <v>408000</v>
      </c>
      <c r="I1295" s="126"/>
    </row>
    <row r="1296" spans="1:9" x14ac:dyDescent="0.3">
      <c r="A1296" t="str">
        <f t="shared" si="20"/>
        <v>3Merton</v>
      </c>
      <c r="B1296">
        <v>3</v>
      </c>
      <c r="C1296" t="s">
        <v>234</v>
      </c>
      <c r="D1296" t="s">
        <v>1805</v>
      </c>
      <c r="E1296" t="s">
        <v>534</v>
      </c>
      <c r="F1296" t="s">
        <v>538</v>
      </c>
      <c r="H1296" s="94">
        <v>60649</v>
      </c>
      <c r="I1296" s="126"/>
    </row>
    <row r="1297" spans="1:9" x14ac:dyDescent="0.3">
      <c r="A1297" t="str">
        <f t="shared" si="20"/>
        <v>4Merton</v>
      </c>
      <c r="B1297">
        <v>4</v>
      </c>
      <c r="C1297" t="s">
        <v>234</v>
      </c>
      <c r="D1297" t="s">
        <v>1806</v>
      </c>
      <c r="E1297" t="s">
        <v>524</v>
      </c>
      <c r="F1297" t="s">
        <v>525</v>
      </c>
      <c r="H1297" s="94">
        <v>150850</v>
      </c>
      <c r="I1297" s="126"/>
    </row>
    <row r="1298" spans="1:9" x14ac:dyDescent="0.3">
      <c r="A1298" t="str">
        <f t="shared" si="20"/>
        <v>5Merton</v>
      </c>
      <c r="B1298">
        <v>5</v>
      </c>
      <c r="C1298" t="s">
        <v>234</v>
      </c>
      <c r="D1298" t="s">
        <v>1807</v>
      </c>
      <c r="E1298" t="s">
        <v>529</v>
      </c>
      <c r="F1298" t="s">
        <v>542</v>
      </c>
      <c r="H1298" s="94">
        <v>23526</v>
      </c>
      <c r="I1298" s="126"/>
    </row>
    <row r="1299" spans="1:9" x14ac:dyDescent="0.3">
      <c r="A1299" t="str">
        <f t="shared" si="20"/>
        <v>6Merton</v>
      </c>
      <c r="B1299">
        <v>6</v>
      </c>
      <c r="C1299" t="s">
        <v>234</v>
      </c>
      <c r="D1299" t="s">
        <v>1808</v>
      </c>
      <c r="E1299" t="s">
        <v>522</v>
      </c>
      <c r="H1299" s="94">
        <v>29000</v>
      </c>
      <c r="I1299" s="126"/>
    </row>
    <row r="1300" spans="1:9" x14ac:dyDescent="0.3">
      <c r="A1300" t="str">
        <f t="shared" si="20"/>
        <v>7Merton</v>
      </c>
      <c r="B1300">
        <v>7</v>
      </c>
      <c r="C1300" t="s">
        <v>234</v>
      </c>
      <c r="D1300" t="s">
        <v>1809</v>
      </c>
      <c r="E1300" t="s">
        <v>524</v>
      </c>
      <c r="F1300" t="s">
        <v>547</v>
      </c>
      <c r="H1300" s="94">
        <v>50000</v>
      </c>
      <c r="I1300" s="126"/>
    </row>
    <row r="1301" spans="1:9" x14ac:dyDescent="0.3">
      <c r="A1301" t="str">
        <f t="shared" si="20"/>
        <v>8Merton</v>
      </c>
      <c r="B1301">
        <v>8</v>
      </c>
      <c r="C1301" t="s">
        <v>234</v>
      </c>
      <c r="D1301" t="s">
        <v>1810</v>
      </c>
      <c r="E1301" t="s">
        <v>524</v>
      </c>
      <c r="F1301" t="s">
        <v>547</v>
      </c>
      <c r="H1301" s="94">
        <v>343467</v>
      </c>
      <c r="I1301" s="126"/>
    </row>
    <row r="1302" spans="1:9" x14ac:dyDescent="0.3">
      <c r="A1302" t="str">
        <f t="shared" si="20"/>
        <v>9Merton</v>
      </c>
      <c r="B1302">
        <v>9</v>
      </c>
      <c r="C1302" t="s">
        <v>234</v>
      </c>
      <c r="D1302" t="s">
        <v>1811</v>
      </c>
      <c r="E1302" t="s">
        <v>532</v>
      </c>
      <c r="F1302" t="s">
        <v>533</v>
      </c>
      <c r="H1302" s="94">
        <v>137040</v>
      </c>
      <c r="I1302" s="126"/>
    </row>
    <row r="1303" spans="1:9" x14ac:dyDescent="0.3">
      <c r="A1303" t="str">
        <f t="shared" si="20"/>
        <v>10Merton</v>
      </c>
      <c r="B1303">
        <v>10</v>
      </c>
      <c r="C1303" t="s">
        <v>234</v>
      </c>
      <c r="D1303" t="s">
        <v>1812</v>
      </c>
      <c r="E1303" t="s">
        <v>534</v>
      </c>
      <c r="F1303" t="s">
        <v>540</v>
      </c>
      <c r="H1303" s="94">
        <v>71600</v>
      </c>
      <c r="I1303" s="126"/>
    </row>
    <row r="1304" spans="1:9" x14ac:dyDescent="0.3">
      <c r="A1304" t="str">
        <f t="shared" si="20"/>
        <v>1Middlesbrough</v>
      </c>
      <c r="B1304">
        <v>1</v>
      </c>
      <c r="C1304" t="s">
        <v>236</v>
      </c>
      <c r="D1304" t="s">
        <v>1813</v>
      </c>
      <c r="E1304" t="s">
        <v>521</v>
      </c>
      <c r="H1304" s="94">
        <v>12950</v>
      </c>
      <c r="I1304" s="126"/>
    </row>
    <row r="1305" spans="1:9" x14ac:dyDescent="0.3">
      <c r="A1305" t="str">
        <f t="shared" si="20"/>
        <v>2Middlesbrough</v>
      </c>
      <c r="B1305">
        <v>2</v>
      </c>
      <c r="C1305" t="s">
        <v>236</v>
      </c>
      <c r="D1305" t="s">
        <v>1153</v>
      </c>
      <c r="E1305" t="s">
        <v>543</v>
      </c>
      <c r="F1305" t="s">
        <v>544</v>
      </c>
      <c r="H1305" s="94">
        <v>86940</v>
      </c>
      <c r="I1305" s="126"/>
    </row>
    <row r="1306" spans="1:9" x14ac:dyDescent="0.3">
      <c r="A1306" t="str">
        <f t="shared" si="20"/>
        <v>3Middlesbrough</v>
      </c>
      <c r="B1306">
        <v>3</v>
      </c>
      <c r="C1306" t="s">
        <v>236</v>
      </c>
      <c r="D1306" t="s">
        <v>1814</v>
      </c>
      <c r="E1306" t="s">
        <v>532</v>
      </c>
      <c r="F1306" t="s">
        <v>533</v>
      </c>
      <c r="H1306" s="94">
        <v>103622</v>
      </c>
      <c r="I1306" s="126"/>
    </row>
    <row r="1307" spans="1:9" x14ac:dyDescent="0.3">
      <c r="A1307" t="str">
        <f t="shared" si="20"/>
        <v>4Middlesbrough</v>
      </c>
      <c r="B1307">
        <v>4</v>
      </c>
      <c r="C1307" t="s">
        <v>236</v>
      </c>
      <c r="D1307" t="s">
        <v>1815</v>
      </c>
      <c r="E1307" t="s">
        <v>532</v>
      </c>
      <c r="F1307" t="s">
        <v>533</v>
      </c>
      <c r="H1307" s="94">
        <v>56463</v>
      </c>
      <c r="I1307" s="126"/>
    </row>
    <row r="1308" spans="1:9" x14ac:dyDescent="0.3">
      <c r="A1308" t="str">
        <f t="shared" si="20"/>
        <v>5Middlesbrough</v>
      </c>
      <c r="B1308">
        <v>5</v>
      </c>
      <c r="C1308" t="s">
        <v>236</v>
      </c>
      <c r="D1308" t="s">
        <v>1816</v>
      </c>
      <c r="E1308" t="s">
        <v>527</v>
      </c>
      <c r="F1308" t="s">
        <v>528</v>
      </c>
      <c r="H1308" s="94">
        <v>20000</v>
      </c>
      <c r="I1308" s="126"/>
    </row>
    <row r="1309" spans="1:9" x14ac:dyDescent="0.3">
      <c r="A1309" t="str">
        <f t="shared" si="20"/>
        <v>6Middlesbrough</v>
      </c>
      <c r="B1309">
        <v>6</v>
      </c>
      <c r="C1309" t="s">
        <v>236</v>
      </c>
      <c r="D1309" t="s">
        <v>1817</v>
      </c>
      <c r="E1309" t="s">
        <v>509</v>
      </c>
      <c r="H1309" s="94">
        <v>8100</v>
      </c>
      <c r="I1309" s="126"/>
    </row>
    <row r="1310" spans="1:9" x14ac:dyDescent="0.3">
      <c r="A1310" t="str">
        <f t="shared" si="20"/>
        <v>7Middlesbrough</v>
      </c>
      <c r="B1310">
        <v>7</v>
      </c>
      <c r="C1310" t="s">
        <v>236</v>
      </c>
      <c r="D1310" t="s">
        <v>1818</v>
      </c>
      <c r="E1310" t="s">
        <v>532</v>
      </c>
      <c r="F1310" t="s">
        <v>509</v>
      </c>
      <c r="H1310" s="94">
        <v>9600</v>
      </c>
      <c r="I1310" s="126"/>
    </row>
    <row r="1311" spans="1:9" x14ac:dyDescent="0.3">
      <c r="A1311" t="str">
        <f t="shared" si="20"/>
        <v>8Middlesbrough</v>
      </c>
      <c r="B1311">
        <v>8</v>
      </c>
      <c r="C1311" t="s">
        <v>236</v>
      </c>
      <c r="D1311" t="s">
        <v>1819</v>
      </c>
      <c r="E1311" t="s">
        <v>532</v>
      </c>
      <c r="F1311" t="s">
        <v>545</v>
      </c>
      <c r="H1311" s="94">
        <v>130017</v>
      </c>
      <c r="I1311" s="126"/>
    </row>
    <row r="1312" spans="1:9" x14ac:dyDescent="0.3">
      <c r="A1312" t="str">
        <f t="shared" si="20"/>
        <v>9Middlesbrough</v>
      </c>
      <c r="B1312">
        <v>9</v>
      </c>
      <c r="C1312" t="s">
        <v>236</v>
      </c>
      <c r="D1312" t="s">
        <v>1820</v>
      </c>
      <c r="E1312" t="s">
        <v>509</v>
      </c>
      <c r="H1312" s="94">
        <v>53843</v>
      </c>
      <c r="I1312" s="126"/>
    </row>
    <row r="1313" spans="1:9" x14ac:dyDescent="0.3">
      <c r="A1313" t="str">
        <f t="shared" si="20"/>
        <v>10Middlesbrough</v>
      </c>
      <c r="B1313">
        <v>10</v>
      </c>
      <c r="C1313" t="s">
        <v>236</v>
      </c>
      <c r="D1313" t="s">
        <v>1821</v>
      </c>
      <c r="E1313" t="s">
        <v>529</v>
      </c>
      <c r="F1313" t="s">
        <v>542</v>
      </c>
      <c r="H1313" s="94">
        <v>17035</v>
      </c>
      <c r="I1313" s="126"/>
    </row>
    <row r="1314" spans="1:9" x14ac:dyDescent="0.3">
      <c r="A1314" t="str">
        <f t="shared" si="20"/>
        <v>11Middlesbrough</v>
      </c>
      <c r="B1314">
        <v>11</v>
      </c>
      <c r="C1314" t="s">
        <v>236</v>
      </c>
      <c r="D1314" t="s">
        <v>1822</v>
      </c>
      <c r="E1314" t="s">
        <v>529</v>
      </c>
      <c r="F1314" t="s">
        <v>542</v>
      </c>
      <c r="H1314" s="94">
        <v>82227</v>
      </c>
      <c r="I1314" s="126"/>
    </row>
    <row r="1315" spans="1:9" x14ac:dyDescent="0.3">
      <c r="A1315" t="str">
        <f t="shared" si="20"/>
        <v>12Middlesbrough</v>
      </c>
      <c r="B1315">
        <v>12</v>
      </c>
      <c r="C1315" t="s">
        <v>236</v>
      </c>
      <c r="D1315" t="s">
        <v>1823</v>
      </c>
      <c r="E1315" t="s">
        <v>522</v>
      </c>
      <c r="H1315" s="94">
        <v>20000</v>
      </c>
      <c r="I1315" s="126"/>
    </row>
    <row r="1316" spans="1:9" x14ac:dyDescent="0.3">
      <c r="A1316" t="str">
        <f t="shared" si="20"/>
        <v>13Middlesbrough</v>
      </c>
      <c r="B1316">
        <v>13</v>
      </c>
      <c r="C1316" t="s">
        <v>236</v>
      </c>
      <c r="D1316" t="s">
        <v>527</v>
      </c>
      <c r="E1316" t="s">
        <v>527</v>
      </c>
      <c r="F1316" t="s">
        <v>552</v>
      </c>
      <c r="H1316" s="94">
        <v>230520</v>
      </c>
      <c r="I1316" s="126"/>
    </row>
    <row r="1317" spans="1:9" x14ac:dyDescent="0.3">
      <c r="A1317" t="str">
        <f t="shared" si="20"/>
        <v>14Middlesbrough</v>
      </c>
      <c r="B1317">
        <v>14</v>
      </c>
      <c r="C1317" t="s">
        <v>236</v>
      </c>
      <c r="D1317" t="s">
        <v>1824</v>
      </c>
      <c r="E1317" t="s">
        <v>527</v>
      </c>
      <c r="F1317" t="s">
        <v>528</v>
      </c>
      <c r="H1317" s="94">
        <v>43655</v>
      </c>
      <c r="I1317" s="126"/>
    </row>
    <row r="1318" spans="1:9" x14ac:dyDescent="0.3">
      <c r="A1318" t="str">
        <f t="shared" si="20"/>
        <v>15Middlesbrough</v>
      </c>
      <c r="B1318">
        <v>15</v>
      </c>
      <c r="C1318" t="s">
        <v>236</v>
      </c>
      <c r="D1318" t="s">
        <v>1825</v>
      </c>
      <c r="E1318" t="s">
        <v>524</v>
      </c>
      <c r="H1318" s="94">
        <v>6209</v>
      </c>
      <c r="I1318" s="126"/>
    </row>
    <row r="1319" spans="1:9" x14ac:dyDescent="0.3">
      <c r="A1319" t="str">
        <f t="shared" si="20"/>
        <v>16Middlesbrough</v>
      </c>
      <c r="B1319">
        <v>16</v>
      </c>
      <c r="C1319" t="s">
        <v>236</v>
      </c>
      <c r="D1319" t="s">
        <v>1504</v>
      </c>
      <c r="E1319" t="s">
        <v>509</v>
      </c>
      <c r="H1319" s="94">
        <v>10000</v>
      </c>
      <c r="I1319" s="126"/>
    </row>
    <row r="1320" spans="1:9" x14ac:dyDescent="0.3">
      <c r="A1320" t="str">
        <f t="shared" si="20"/>
        <v>17Middlesbrough</v>
      </c>
      <c r="B1320">
        <v>17</v>
      </c>
      <c r="C1320" t="s">
        <v>236</v>
      </c>
      <c r="D1320" t="s">
        <v>1826</v>
      </c>
      <c r="E1320" t="s">
        <v>543</v>
      </c>
      <c r="F1320" t="s">
        <v>544</v>
      </c>
      <c r="H1320" s="94">
        <v>9518</v>
      </c>
      <c r="I1320" s="126"/>
    </row>
    <row r="1321" spans="1:9" x14ac:dyDescent="0.3">
      <c r="A1321" t="str">
        <f t="shared" si="20"/>
        <v>18Middlesbrough</v>
      </c>
      <c r="B1321">
        <v>18</v>
      </c>
      <c r="C1321" t="s">
        <v>236</v>
      </c>
      <c r="D1321" t="s">
        <v>1827</v>
      </c>
      <c r="E1321" t="s">
        <v>529</v>
      </c>
      <c r="F1321" t="s">
        <v>530</v>
      </c>
      <c r="H1321" s="94">
        <v>34886</v>
      </c>
      <c r="I1321" s="126"/>
    </row>
    <row r="1322" spans="1:9" x14ac:dyDescent="0.3">
      <c r="A1322" t="str">
        <f t="shared" si="20"/>
        <v>19Middlesbrough</v>
      </c>
      <c r="B1322">
        <v>19</v>
      </c>
      <c r="C1322" t="s">
        <v>236</v>
      </c>
      <c r="D1322" t="s">
        <v>1828</v>
      </c>
      <c r="E1322" t="s">
        <v>532</v>
      </c>
      <c r="F1322" t="s">
        <v>509</v>
      </c>
      <c r="H1322" s="94">
        <v>22700</v>
      </c>
      <c r="I1322" s="126"/>
    </row>
    <row r="1323" spans="1:9" x14ac:dyDescent="0.3">
      <c r="A1323" t="str">
        <f t="shared" si="20"/>
        <v>20Middlesbrough</v>
      </c>
      <c r="B1323">
        <v>20</v>
      </c>
      <c r="C1323" t="s">
        <v>236</v>
      </c>
      <c r="D1323" t="s">
        <v>1829</v>
      </c>
      <c r="E1323" t="s">
        <v>523</v>
      </c>
      <c r="F1323" t="s">
        <v>541</v>
      </c>
      <c r="H1323" s="94">
        <v>10680</v>
      </c>
      <c r="I1323" s="126"/>
    </row>
    <row r="1324" spans="1:9" x14ac:dyDescent="0.3">
      <c r="A1324" t="str">
        <f t="shared" si="20"/>
        <v>21Middlesbrough</v>
      </c>
      <c r="B1324">
        <v>21</v>
      </c>
      <c r="C1324" t="s">
        <v>236</v>
      </c>
      <c r="D1324" t="s">
        <v>1830</v>
      </c>
      <c r="E1324" t="s">
        <v>529</v>
      </c>
      <c r="F1324" t="s">
        <v>530</v>
      </c>
      <c r="H1324" s="94">
        <v>58154</v>
      </c>
      <c r="I1324" s="126"/>
    </row>
    <row r="1325" spans="1:9" x14ac:dyDescent="0.3">
      <c r="A1325" t="str">
        <f t="shared" si="20"/>
        <v>22Middlesbrough</v>
      </c>
      <c r="B1325">
        <v>22</v>
      </c>
      <c r="C1325" t="s">
        <v>236</v>
      </c>
      <c r="D1325" t="s">
        <v>1831</v>
      </c>
      <c r="E1325" t="s">
        <v>524</v>
      </c>
      <c r="F1325" t="s">
        <v>526</v>
      </c>
      <c r="H1325" s="94">
        <v>11300</v>
      </c>
      <c r="I1325" s="126"/>
    </row>
    <row r="1326" spans="1:9" x14ac:dyDescent="0.3">
      <c r="A1326" t="str">
        <f t="shared" si="20"/>
        <v>23Middlesbrough</v>
      </c>
      <c r="B1326">
        <v>23</v>
      </c>
      <c r="C1326" t="s">
        <v>236</v>
      </c>
      <c r="D1326" t="s">
        <v>1832</v>
      </c>
      <c r="E1326" t="s">
        <v>523</v>
      </c>
      <c r="F1326" t="s">
        <v>541</v>
      </c>
      <c r="H1326" s="94">
        <v>60410</v>
      </c>
      <c r="I1326" s="126"/>
    </row>
    <row r="1327" spans="1:9" x14ac:dyDescent="0.3">
      <c r="A1327" t="str">
        <f t="shared" si="20"/>
        <v>24Middlesbrough</v>
      </c>
      <c r="B1327">
        <v>24</v>
      </c>
      <c r="C1327" t="s">
        <v>236</v>
      </c>
      <c r="D1327" t="s">
        <v>1833</v>
      </c>
      <c r="E1327" t="s">
        <v>535</v>
      </c>
      <c r="F1327" t="s">
        <v>536</v>
      </c>
      <c r="H1327" s="94">
        <v>35426</v>
      </c>
      <c r="I1327" s="126"/>
    </row>
    <row r="1328" spans="1:9" x14ac:dyDescent="0.3">
      <c r="A1328" t="str">
        <f t="shared" si="20"/>
        <v>25Middlesbrough</v>
      </c>
      <c r="B1328">
        <v>25</v>
      </c>
      <c r="C1328" t="s">
        <v>236</v>
      </c>
      <c r="D1328" t="s">
        <v>1834</v>
      </c>
      <c r="E1328" t="s">
        <v>529</v>
      </c>
      <c r="F1328" t="s">
        <v>550</v>
      </c>
      <c r="H1328" s="94">
        <v>5250</v>
      </c>
      <c r="I1328" s="126"/>
    </row>
    <row r="1329" spans="1:9" x14ac:dyDescent="0.3">
      <c r="A1329" t="str">
        <f t="shared" si="20"/>
        <v>26Middlesbrough</v>
      </c>
      <c r="B1329">
        <v>26</v>
      </c>
      <c r="C1329" t="s">
        <v>236</v>
      </c>
      <c r="D1329" t="s">
        <v>1835</v>
      </c>
      <c r="E1329" t="s">
        <v>534</v>
      </c>
      <c r="F1329" t="s">
        <v>509</v>
      </c>
      <c r="H1329" s="94">
        <v>29896</v>
      </c>
      <c r="I1329" s="126"/>
    </row>
    <row r="1330" spans="1:9" x14ac:dyDescent="0.3">
      <c r="A1330" t="str">
        <f t="shared" si="20"/>
        <v>27Middlesbrough</v>
      </c>
      <c r="B1330">
        <v>27</v>
      </c>
      <c r="C1330" t="s">
        <v>236</v>
      </c>
      <c r="D1330" t="s">
        <v>1836</v>
      </c>
      <c r="E1330" t="s">
        <v>523</v>
      </c>
      <c r="F1330" t="s">
        <v>509</v>
      </c>
      <c r="H1330" s="94">
        <v>5000</v>
      </c>
      <c r="I1330" s="126"/>
    </row>
    <row r="1331" spans="1:9" x14ac:dyDescent="0.3">
      <c r="A1331" t="str">
        <f t="shared" si="20"/>
        <v>28Middlesbrough</v>
      </c>
      <c r="B1331">
        <v>28</v>
      </c>
      <c r="C1331" t="s">
        <v>236</v>
      </c>
      <c r="D1331" t="s">
        <v>1837</v>
      </c>
      <c r="E1331" t="s">
        <v>534</v>
      </c>
      <c r="F1331" t="s">
        <v>538</v>
      </c>
      <c r="H1331" s="94">
        <v>20628</v>
      </c>
      <c r="I1331" s="126"/>
    </row>
    <row r="1332" spans="1:9" x14ac:dyDescent="0.3">
      <c r="A1332" t="str">
        <f t="shared" si="20"/>
        <v>29Middlesbrough</v>
      </c>
      <c r="B1332">
        <v>29</v>
      </c>
      <c r="C1332" t="s">
        <v>236</v>
      </c>
      <c r="D1332" t="s">
        <v>1838</v>
      </c>
      <c r="E1332" t="s">
        <v>534</v>
      </c>
      <c r="F1332" t="s">
        <v>540</v>
      </c>
      <c r="H1332" s="94">
        <v>50000</v>
      </c>
      <c r="I1332" s="126"/>
    </row>
    <row r="1333" spans="1:9" x14ac:dyDescent="0.3">
      <c r="A1333" t="str">
        <f t="shared" si="20"/>
        <v>30Middlesbrough</v>
      </c>
      <c r="B1333">
        <v>30</v>
      </c>
      <c r="C1333" t="s">
        <v>236</v>
      </c>
      <c r="D1333" t="s">
        <v>1839</v>
      </c>
      <c r="E1333" t="s">
        <v>509</v>
      </c>
      <c r="H1333" s="94">
        <v>50000</v>
      </c>
      <c r="I1333" s="126"/>
    </row>
    <row r="1334" spans="1:9" x14ac:dyDescent="0.3">
      <c r="A1334" t="str">
        <f t="shared" si="20"/>
        <v>1Milton Keynes</v>
      </c>
      <c r="B1334">
        <v>1</v>
      </c>
      <c r="C1334" t="s">
        <v>238</v>
      </c>
      <c r="D1334" t="s">
        <v>1840</v>
      </c>
      <c r="E1334" t="s">
        <v>521</v>
      </c>
      <c r="H1334" s="94">
        <v>7500</v>
      </c>
      <c r="I1334" s="126"/>
    </row>
    <row r="1335" spans="1:9" x14ac:dyDescent="0.3">
      <c r="A1335" t="str">
        <f t="shared" si="20"/>
        <v>2Milton Keynes</v>
      </c>
      <c r="B1335">
        <v>2</v>
      </c>
      <c r="C1335" t="s">
        <v>238</v>
      </c>
      <c r="D1335" t="s">
        <v>1841</v>
      </c>
      <c r="E1335" t="s">
        <v>522</v>
      </c>
      <c r="H1335" s="94">
        <v>18750</v>
      </c>
      <c r="I1335" s="126"/>
    </row>
    <row r="1336" spans="1:9" x14ac:dyDescent="0.3">
      <c r="A1336" t="str">
        <f t="shared" si="20"/>
        <v>3Milton Keynes</v>
      </c>
      <c r="B1336">
        <v>3</v>
      </c>
      <c r="C1336" t="s">
        <v>238</v>
      </c>
      <c r="D1336" t="s">
        <v>1842</v>
      </c>
      <c r="E1336" t="s">
        <v>529</v>
      </c>
      <c r="F1336" t="s">
        <v>542</v>
      </c>
      <c r="H1336" s="94">
        <v>50000</v>
      </c>
      <c r="I1336" s="126"/>
    </row>
    <row r="1337" spans="1:9" x14ac:dyDescent="0.3">
      <c r="A1337" t="str">
        <f t="shared" si="20"/>
        <v>4Milton Keynes</v>
      </c>
      <c r="B1337">
        <v>4</v>
      </c>
      <c r="C1337" t="s">
        <v>238</v>
      </c>
      <c r="D1337" t="s">
        <v>1843</v>
      </c>
      <c r="E1337" t="s">
        <v>532</v>
      </c>
      <c r="F1337" t="s">
        <v>533</v>
      </c>
      <c r="H1337" s="94">
        <v>150000</v>
      </c>
      <c r="I1337" s="126"/>
    </row>
    <row r="1338" spans="1:9" x14ac:dyDescent="0.3">
      <c r="A1338" t="str">
        <f t="shared" si="20"/>
        <v>5Milton Keynes</v>
      </c>
      <c r="B1338">
        <v>5</v>
      </c>
      <c r="C1338" t="s">
        <v>238</v>
      </c>
      <c r="D1338" t="s">
        <v>756</v>
      </c>
      <c r="E1338" t="s">
        <v>529</v>
      </c>
      <c r="F1338" t="s">
        <v>530</v>
      </c>
      <c r="H1338" s="94">
        <v>450949</v>
      </c>
      <c r="I1338" s="126"/>
    </row>
    <row r="1339" spans="1:9" x14ac:dyDescent="0.3">
      <c r="A1339" t="str">
        <f t="shared" si="20"/>
        <v>6Milton Keynes</v>
      </c>
      <c r="B1339">
        <v>6</v>
      </c>
      <c r="C1339" t="s">
        <v>238</v>
      </c>
      <c r="D1339" t="s">
        <v>1844</v>
      </c>
      <c r="E1339" t="s">
        <v>529</v>
      </c>
      <c r="F1339" t="s">
        <v>542</v>
      </c>
      <c r="H1339" s="94">
        <v>80000</v>
      </c>
      <c r="I1339" s="126"/>
    </row>
    <row r="1340" spans="1:9" x14ac:dyDescent="0.3">
      <c r="A1340" t="str">
        <f t="shared" si="20"/>
        <v>7Milton Keynes</v>
      </c>
      <c r="B1340">
        <v>7</v>
      </c>
      <c r="C1340" t="s">
        <v>238</v>
      </c>
      <c r="D1340" t="s">
        <v>1845</v>
      </c>
      <c r="E1340" t="s">
        <v>522</v>
      </c>
      <c r="H1340" s="94">
        <v>23608</v>
      </c>
      <c r="I1340" s="126"/>
    </row>
    <row r="1341" spans="1:9" x14ac:dyDescent="0.3">
      <c r="A1341" t="str">
        <f t="shared" si="20"/>
        <v>8Milton Keynes</v>
      </c>
      <c r="B1341">
        <v>8</v>
      </c>
      <c r="C1341" t="s">
        <v>238</v>
      </c>
      <c r="D1341" t="s">
        <v>1846</v>
      </c>
      <c r="E1341" t="s">
        <v>522</v>
      </c>
      <c r="H1341" s="94">
        <v>72000</v>
      </c>
      <c r="I1341" s="126"/>
    </row>
    <row r="1342" spans="1:9" x14ac:dyDescent="0.3">
      <c r="A1342" t="str">
        <f t="shared" si="20"/>
        <v>9Milton Keynes</v>
      </c>
      <c r="B1342">
        <v>9</v>
      </c>
      <c r="C1342" t="s">
        <v>238</v>
      </c>
      <c r="D1342" t="s">
        <v>1847</v>
      </c>
      <c r="E1342" t="s">
        <v>532</v>
      </c>
      <c r="F1342" t="s">
        <v>533</v>
      </c>
      <c r="H1342" s="94">
        <v>187100</v>
      </c>
      <c r="I1342" s="126"/>
    </row>
    <row r="1343" spans="1:9" x14ac:dyDescent="0.3">
      <c r="A1343" t="str">
        <f t="shared" si="20"/>
        <v>10Milton Keynes</v>
      </c>
      <c r="B1343">
        <v>10</v>
      </c>
      <c r="C1343" t="s">
        <v>238</v>
      </c>
      <c r="D1343" t="s">
        <v>1848</v>
      </c>
      <c r="E1343" t="s">
        <v>532</v>
      </c>
      <c r="F1343" t="s">
        <v>533</v>
      </c>
      <c r="H1343" s="94">
        <v>449813</v>
      </c>
      <c r="I1343" s="126"/>
    </row>
    <row r="1344" spans="1:9" x14ac:dyDescent="0.3">
      <c r="A1344" t="str">
        <f t="shared" si="20"/>
        <v>11Milton Keynes</v>
      </c>
      <c r="B1344">
        <v>11</v>
      </c>
      <c r="C1344" t="s">
        <v>238</v>
      </c>
      <c r="D1344" t="s">
        <v>1849</v>
      </c>
      <c r="E1344" t="s">
        <v>522</v>
      </c>
      <c r="H1344" s="94">
        <v>315000</v>
      </c>
      <c r="I1344" s="126"/>
    </row>
    <row r="1345" spans="1:9" x14ac:dyDescent="0.3">
      <c r="A1345" t="str">
        <f t="shared" si="20"/>
        <v>12Milton Keynes</v>
      </c>
      <c r="B1345">
        <v>12</v>
      </c>
      <c r="C1345" t="s">
        <v>238</v>
      </c>
      <c r="D1345" t="s">
        <v>1850</v>
      </c>
      <c r="E1345" t="s">
        <v>523</v>
      </c>
      <c r="F1345" t="s">
        <v>541</v>
      </c>
      <c r="H1345" s="94">
        <v>36365</v>
      </c>
      <c r="I1345" s="126"/>
    </row>
    <row r="1346" spans="1:9" x14ac:dyDescent="0.3">
      <c r="A1346" t="str">
        <f t="shared" ref="A1346:A1409" si="21">B1346&amp;C1346</f>
        <v>13Milton Keynes</v>
      </c>
      <c r="B1346">
        <v>13</v>
      </c>
      <c r="C1346" t="s">
        <v>238</v>
      </c>
      <c r="D1346" t="s">
        <v>1851</v>
      </c>
      <c r="E1346" t="s">
        <v>527</v>
      </c>
      <c r="F1346" t="s">
        <v>539</v>
      </c>
      <c r="H1346" s="94">
        <v>159360</v>
      </c>
      <c r="I1346" s="126"/>
    </row>
    <row r="1347" spans="1:9" x14ac:dyDescent="0.3">
      <c r="A1347" t="str">
        <f t="shared" si="21"/>
        <v>14Milton Keynes</v>
      </c>
      <c r="B1347">
        <v>14</v>
      </c>
      <c r="C1347" t="s">
        <v>238</v>
      </c>
      <c r="D1347" t="s">
        <v>763</v>
      </c>
      <c r="E1347" t="s">
        <v>509</v>
      </c>
      <c r="H1347" s="94">
        <v>36430</v>
      </c>
      <c r="I1347" s="126"/>
    </row>
    <row r="1348" spans="1:9" x14ac:dyDescent="0.3">
      <c r="A1348" t="str">
        <f t="shared" si="21"/>
        <v>15Milton Keynes</v>
      </c>
      <c r="B1348">
        <v>15</v>
      </c>
      <c r="C1348" t="s">
        <v>238</v>
      </c>
      <c r="D1348" t="s">
        <v>1852</v>
      </c>
      <c r="E1348" t="s">
        <v>532</v>
      </c>
      <c r="F1348" t="s">
        <v>533</v>
      </c>
      <c r="H1348" s="94">
        <v>115000</v>
      </c>
      <c r="I1348" s="126"/>
    </row>
    <row r="1349" spans="1:9" x14ac:dyDescent="0.3">
      <c r="A1349" t="str">
        <f t="shared" si="21"/>
        <v>1Newcastle upon Tyne</v>
      </c>
      <c r="B1349">
        <v>1</v>
      </c>
      <c r="C1349" t="s">
        <v>240</v>
      </c>
      <c r="D1349" t="s">
        <v>1853</v>
      </c>
      <c r="E1349" t="s">
        <v>524</v>
      </c>
      <c r="F1349" t="s">
        <v>525</v>
      </c>
      <c r="H1349" s="94">
        <v>250000</v>
      </c>
      <c r="I1349" s="126"/>
    </row>
    <row r="1350" spans="1:9" x14ac:dyDescent="0.3">
      <c r="A1350" t="str">
        <f t="shared" si="21"/>
        <v>2Newcastle upon Tyne</v>
      </c>
      <c r="B1350">
        <v>2</v>
      </c>
      <c r="C1350" t="s">
        <v>240</v>
      </c>
      <c r="D1350" t="s">
        <v>1854</v>
      </c>
      <c r="E1350" t="s">
        <v>509</v>
      </c>
      <c r="F1350" t="s">
        <v>530</v>
      </c>
      <c r="H1350" s="94">
        <v>57000</v>
      </c>
      <c r="I1350" s="126"/>
    </row>
    <row r="1351" spans="1:9" x14ac:dyDescent="0.3">
      <c r="A1351" t="str">
        <f t="shared" si="21"/>
        <v>3Newcastle upon Tyne</v>
      </c>
      <c r="B1351">
        <v>3</v>
      </c>
      <c r="C1351" t="s">
        <v>240</v>
      </c>
      <c r="D1351" t="s">
        <v>1855</v>
      </c>
      <c r="E1351" t="s">
        <v>529</v>
      </c>
      <c r="F1351" t="s">
        <v>530</v>
      </c>
      <c r="H1351" s="94">
        <v>125000</v>
      </c>
      <c r="I1351" s="126"/>
    </row>
    <row r="1352" spans="1:9" x14ac:dyDescent="0.3">
      <c r="A1352" t="str">
        <f t="shared" si="21"/>
        <v>4Newcastle upon Tyne</v>
      </c>
      <c r="B1352">
        <v>4</v>
      </c>
      <c r="C1352" t="s">
        <v>240</v>
      </c>
      <c r="D1352" t="s">
        <v>1856</v>
      </c>
      <c r="E1352" t="s">
        <v>509</v>
      </c>
      <c r="F1352" t="s">
        <v>546</v>
      </c>
      <c r="H1352" s="94">
        <v>120000</v>
      </c>
      <c r="I1352" s="126"/>
    </row>
    <row r="1353" spans="1:9" x14ac:dyDescent="0.3">
      <c r="A1353" t="str">
        <f t="shared" si="21"/>
        <v>5Newcastle upon Tyne</v>
      </c>
      <c r="B1353">
        <v>5</v>
      </c>
      <c r="C1353" t="s">
        <v>240</v>
      </c>
      <c r="D1353" t="s">
        <v>1856</v>
      </c>
      <c r="E1353" t="s">
        <v>509</v>
      </c>
      <c r="F1353" t="s">
        <v>509</v>
      </c>
      <c r="H1353" s="94">
        <v>474000</v>
      </c>
      <c r="I1353" s="126"/>
    </row>
    <row r="1354" spans="1:9" x14ac:dyDescent="0.3">
      <c r="A1354" t="str">
        <f t="shared" si="21"/>
        <v>6Newcastle upon Tyne</v>
      </c>
      <c r="B1354">
        <v>6</v>
      </c>
      <c r="C1354" t="s">
        <v>240</v>
      </c>
      <c r="D1354" t="s">
        <v>1857</v>
      </c>
      <c r="E1354" t="s">
        <v>509</v>
      </c>
      <c r="F1354" t="s">
        <v>509</v>
      </c>
      <c r="H1354" s="94">
        <v>114870</v>
      </c>
      <c r="I1354" s="126"/>
    </row>
    <row r="1355" spans="1:9" x14ac:dyDescent="0.3">
      <c r="A1355" t="str">
        <f t="shared" si="21"/>
        <v>7Newcastle upon Tyne</v>
      </c>
      <c r="B1355">
        <v>7</v>
      </c>
      <c r="C1355" t="s">
        <v>240</v>
      </c>
      <c r="D1355" t="s">
        <v>1858</v>
      </c>
      <c r="E1355" t="s">
        <v>509</v>
      </c>
      <c r="F1355" t="s">
        <v>509</v>
      </c>
      <c r="H1355" s="94">
        <v>5184</v>
      </c>
      <c r="I1355" s="126"/>
    </row>
    <row r="1356" spans="1:9" x14ac:dyDescent="0.3">
      <c r="A1356" t="str">
        <f t="shared" si="21"/>
        <v>8Newcastle upon Tyne</v>
      </c>
      <c r="B1356">
        <v>8</v>
      </c>
      <c r="C1356" t="s">
        <v>240</v>
      </c>
      <c r="D1356" t="s">
        <v>1859</v>
      </c>
      <c r="E1356" t="s">
        <v>535</v>
      </c>
      <c r="F1356" t="s">
        <v>536</v>
      </c>
      <c r="H1356" s="94">
        <v>85000</v>
      </c>
      <c r="I1356" s="126"/>
    </row>
    <row r="1357" spans="1:9" x14ac:dyDescent="0.3">
      <c r="A1357" t="str">
        <f t="shared" si="21"/>
        <v>9Newcastle upon Tyne</v>
      </c>
      <c r="B1357">
        <v>9</v>
      </c>
      <c r="C1357" t="s">
        <v>240</v>
      </c>
      <c r="D1357" t="s">
        <v>1860</v>
      </c>
      <c r="E1357" t="s">
        <v>509</v>
      </c>
      <c r="F1357" t="s">
        <v>546</v>
      </c>
      <c r="H1357" s="94">
        <v>36562</v>
      </c>
      <c r="I1357" s="126"/>
    </row>
    <row r="1358" spans="1:9" x14ac:dyDescent="0.3">
      <c r="A1358" t="str">
        <f t="shared" si="21"/>
        <v>10Newcastle upon Tyne</v>
      </c>
      <c r="B1358">
        <v>10</v>
      </c>
      <c r="C1358" t="s">
        <v>240</v>
      </c>
      <c r="D1358" t="s">
        <v>1861</v>
      </c>
      <c r="E1358" t="s">
        <v>521</v>
      </c>
      <c r="F1358" t="s">
        <v>546</v>
      </c>
      <c r="H1358" s="94">
        <v>15000</v>
      </c>
      <c r="I1358" s="126"/>
    </row>
    <row r="1359" spans="1:9" x14ac:dyDescent="0.3">
      <c r="A1359" t="str">
        <f t="shared" si="21"/>
        <v>11Newcastle upon Tyne</v>
      </c>
      <c r="B1359">
        <v>11</v>
      </c>
      <c r="C1359" t="s">
        <v>240</v>
      </c>
      <c r="D1359" t="s">
        <v>1862</v>
      </c>
      <c r="E1359" t="s">
        <v>509</v>
      </c>
      <c r="F1359" t="s">
        <v>546</v>
      </c>
      <c r="H1359" s="94">
        <v>20000</v>
      </c>
      <c r="I1359" s="126"/>
    </row>
    <row r="1360" spans="1:9" x14ac:dyDescent="0.3">
      <c r="A1360" t="str">
        <f t="shared" si="21"/>
        <v>12Newcastle upon Tyne</v>
      </c>
      <c r="B1360">
        <v>12</v>
      </c>
      <c r="C1360" t="s">
        <v>240</v>
      </c>
      <c r="D1360" t="s">
        <v>1863</v>
      </c>
      <c r="E1360" t="s">
        <v>529</v>
      </c>
      <c r="F1360" t="s">
        <v>530</v>
      </c>
      <c r="H1360" s="94">
        <v>120000</v>
      </c>
      <c r="I1360" s="126"/>
    </row>
    <row r="1361" spans="1:9" x14ac:dyDescent="0.3">
      <c r="A1361" t="str">
        <f t="shared" si="21"/>
        <v>13Newcastle upon Tyne</v>
      </c>
      <c r="B1361">
        <v>13</v>
      </c>
      <c r="C1361" t="s">
        <v>240</v>
      </c>
      <c r="D1361" t="s">
        <v>1864</v>
      </c>
      <c r="E1361" t="s">
        <v>529</v>
      </c>
      <c r="F1361" t="s">
        <v>530</v>
      </c>
      <c r="H1361" s="94">
        <v>60000</v>
      </c>
      <c r="I1361" s="126"/>
    </row>
    <row r="1362" spans="1:9" x14ac:dyDescent="0.3">
      <c r="A1362" t="str">
        <f t="shared" si="21"/>
        <v>14Newcastle upon Tyne</v>
      </c>
      <c r="B1362">
        <v>14</v>
      </c>
      <c r="C1362" t="s">
        <v>240</v>
      </c>
      <c r="D1362" t="s">
        <v>1865</v>
      </c>
      <c r="E1362" t="s">
        <v>529</v>
      </c>
      <c r="F1362" t="s">
        <v>530</v>
      </c>
      <c r="H1362" s="94">
        <v>50000</v>
      </c>
      <c r="I1362" s="126"/>
    </row>
    <row r="1363" spans="1:9" x14ac:dyDescent="0.3">
      <c r="A1363" t="str">
        <f t="shared" si="21"/>
        <v>15Newcastle upon Tyne</v>
      </c>
      <c r="B1363">
        <v>15</v>
      </c>
      <c r="C1363" t="s">
        <v>240</v>
      </c>
      <c r="D1363" t="s">
        <v>1866</v>
      </c>
      <c r="E1363" t="s">
        <v>527</v>
      </c>
      <c r="F1363" t="s">
        <v>539</v>
      </c>
      <c r="H1363" s="94">
        <v>80000</v>
      </c>
      <c r="I1363" s="126"/>
    </row>
    <row r="1364" spans="1:9" x14ac:dyDescent="0.3">
      <c r="A1364" t="str">
        <f t="shared" si="21"/>
        <v>16Newcastle upon Tyne</v>
      </c>
      <c r="B1364">
        <v>16</v>
      </c>
      <c r="C1364" t="s">
        <v>240</v>
      </c>
      <c r="D1364" t="s">
        <v>1867</v>
      </c>
      <c r="E1364" t="s">
        <v>522</v>
      </c>
      <c r="F1364" t="s">
        <v>528</v>
      </c>
      <c r="H1364" s="94">
        <v>27000</v>
      </c>
      <c r="I1364" s="126"/>
    </row>
    <row r="1365" spans="1:9" x14ac:dyDescent="0.3">
      <c r="A1365" t="str">
        <f t="shared" si="21"/>
        <v>17Newcastle upon Tyne</v>
      </c>
      <c r="B1365">
        <v>17</v>
      </c>
      <c r="C1365" t="s">
        <v>240</v>
      </c>
      <c r="D1365" t="s">
        <v>1868</v>
      </c>
      <c r="E1365" t="s">
        <v>527</v>
      </c>
      <c r="F1365" t="s">
        <v>528</v>
      </c>
      <c r="H1365" s="94">
        <v>240000</v>
      </c>
      <c r="I1365" s="126"/>
    </row>
    <row r="1366" spans="1:9" x14ac:dyDescent="0.3">
      <c r="A1366" t="str">
        <f t="shared" si="21"/>
        <v>18Newcastle upon Tyne</v>
      </c>
      <c r="B1366">
        <v>18</v>
      </c>
      <c r="C1366" t="s">
        <v>240</v>
      </c>
      <c r="D1366" t="s">
        <v>1869</v>
      </c>
      <c r="E1366" t="s">
        <v>535</v>
      </c>
      <c r="F1366" t="s">
        <v>536</v>
      </c>
      <c r="H1366" s="94">
        <v>6692</v>
      </c>
      <c r="I1366" s="126"/>
    </row>
    <row r="1367" spans="1:9" x14ac:dyDescent="0.3">
      <c r="A1367" t="str">
        <f t="shared" si="21"/>
        <v>19Newcastle upon Tyne</v>
      </c>
      <c r="B1367">
        <v>19</v>
      </c>
      <c r="C1367" t="s">
        <v>240</v>
      </c>
      <c r="D1367" t="s">
        <v>1870</v>
      </c>
      <c r="E1367" t="s">
        <v>529</v>
      </c>
      <c r="F1367" t="s">
        <v>509</v>
      </c>
      <c r="H1367" s="94">
        <v>35000</v>
      </c>
      <c r="I1367" s="126"/>
    </row>
    <row r="1368" spans="1:9" x14ac:dyDescent="0.3">
      <c r="A1368" t="str">
        <f t="shared" si="21"/>
        <v>20Newcastle upon Tyne</v>
      </c>
      <c r="B1368">
        <v>20</v>
      </c>
      <c r="C1368" t="s">
        <v>240</v>
      </c>
      <c r="D1368" t="s">
        <v>1871</v>
      </c>
      <c r="E1368" t="s">
        <v>532</v>
      </c>
      <c r="F1368" t="s">
        <v>537</v>
      </c>
      <c r="H1368" s="94">
        <v>36000</v>
      </c>
      <c r="I1368" s="126"/>
    </row>
    <row r="1369" spans="1:9" x14ac:dyDescent="0.3">
      <c r="A1369" t="str">
        <f t="shared" si="21"/>
        <v>21Newcastle upon Tyne</v>
      </c>
      <c r="B1369">
        <v>21</v>
      </c>
      <c r="C1369" t="s">
        <v>240</v>
      </c>
      <c r="D1369" t="s">
        <v>1872</v>
      </c>
      <c r="E1369" t="s">
        <v>532</v>
      </c>
      <c r="F1369" t="s">
        <v>537</v>
      </c>
      <c r="H1369" s="94">
        <v>140000</v>
      </c>
      <c r="I1369" s="126"/>
    </row>
    <row r="1370" spans="1:9" x14ac:dyDescent="0.3">
      <c r="A1370" t="str">
        <f t="shared" si="21"/>
        <v>22Newcastle upon Tyne</v>
      </c>
      <c r="B1370">
        <v>22</v>
      </c>
      <c r="C1370" t="s">
        <v>240</v>
      </c>
      <c r="D1370" t="s">
        <v>1873</v>
      </c>
      <c r="E1370" t="s">
        <v>524</v>
      </c>
      <c r="F1370" t="s">
        <v>547</v>
      </c>
      <c r="H1370" s="94">
        <v>37009.599999999999</v>
      </c>
      <c r="I1370" s="126"/>
    </row>
    <row r="1371" spans="1:9" x14ac:dyDescent="0.3">
      <c r="A1371" t="str">
        <f t="shared" si="21"/>
        <v>23Newcastle upon Tyne</v>
      </c>
      <c r="B1371">
        <v>23</v>
      </c>
      <c r="C1371" t="s">
        <v>240</v>
      </c>
      <c r="D1371" t="s">
        <v>1874</v>
      </c>
      <c r="E1371" t="s">
        <v>521</v>
      </c>
      <c r="F1371" t="s">
        <v>546</v>
      </c>
      <c r="H1371" s="94">
        <v>15038</v>
      </c>
      <c r="I1371" s="126"/>
    </row>
    <row r="1372" spans="1:9" x14ac:dyDescent="0.3">
      <c r="A1372" t="str">
        <f t="shared" si="21"/>
        <v>24Newcastle upon Tyne</v>
      </c>
      <c r="B1372">
        <v>24</v>
      </c>
      <c r="C1372" t="s">
        <v>240</v>
      </c>
      <c r="D1372" t="s">
        <v>1875</v>
      </c>
      <c r="E1372" t="s">
        <v>509</v>
      </c>
      <c r="F1372" t="s">
        <v>546</v>
      </c>
      <c r="H1372" s="94">
        <v>15000</v>
      </c>
      <c r="I1372" s="126"/>
    </row>
    <row r="1373" spans="1:9" x14ac:dyDescent="0.3">
      <c r="A1373" t="str">
        <f t="shared" si="21"/>
        <v>25Newcastle upon Tyne</v>
      </c>
      <c r="B1373">
        <v>25</v>
      </c>
      <c r="C1373" t="s">
        <v>240</v>
      </c>
      <c r="D1373" t="s">
        <v>1876</v>
      </c>
      <c r="E1373" t="s">
        <v>534</v>
      </c>
      <c r="F1373" t="s">
        <v>546</v>
      </c>
      <c r="H1373" s="94">
        <v>47000</v>
      </c>
      <c r="I1373" s="126"/>
    </row>
    <row r="1374" spans="1:9" x14ac:dyDescent="0.3">
      <c r="A1374" t="str">
        <f t="shared" si="21"/>
        <v>26Newcastle upon Tyne</v>
      </c>
      <c r="B1374">
        <v>26</v>
      </c>
      <c r="C1374" t="s">
        <v>240</v>
      </c>
      <c r="D1374" t="s">
        <v>1877</v>
      </c>
      <c r="E1374" t="s">
        <v>543</v>
      </c>
      <c r="F1374" t="s">
        <v>546</v>
      </c>
      <c r="H1374" s="94">
        <v>23000</v>
      </c>
      <c r="I1374" s="126"/>
    </row>
    <row r="1375" spans="1:9" x14ac:dyDescent="0.3">
      <c r="A1375" t="str">
        <f t="shared" si="21"/>
        <v>27Newcastle upon Tyne</v>
      </c>
      <c r="B1375">
        <v>27</v>
      </c>
      <c r="C1375" t="s">
        <v>240</v>
      </c>
      <c r="D1375" t="s">
        <v>1878</v>
      </c>
      <c r="E1375" t="s">
        <v>509</v>
      </c>
      <c r="F1375" t="s">
        <v>546</v>
      </c>
      <c r="H1375" s="94">
        <v>300000</v>
      </c>
      <c r="I1375" s="126"/>
    </row>
    <row r="1376" spans="1:9" x14ac:dyDescent="0.3">
      <c r="A1376" t="str">
        <f t="shared" si="21"/>
        <v>1Newham</v>
      </c>
      <c r="B1376">
        <v>1</v>
      </c>
      <c r="C1376" t="s">
        <v>242</v>
      </c>
      <c r="D1376" t="s">
        <v>1879</v>
      </c>
      <c r="E1376" t="s">
        <v>546</v>
      </c>
      <c r="F1376" t="s">
        <v>546</v>
      </c>
      <c r="H1376" s="94">
        <v>12236</v>
      </c>
      <c r="I1376" s="126"/>
    </row>
    <row r="1377" spans="1:9" x14ac:dyDescent="0.3">
      <c r="A1377" t="str">
        <f t="shared" si="21"/>
        <v>2Newham</v>
      </c>
      <c r="B1377">
        <v>2</v>
      </c>
      <c r="C1377" t="s">
        <v>242</v>
      </c>
      <c r="D1377" t="s">
        <v>1880</v>
      </c>
      <c r="E1377" t="s">
        <v>523</v>
      </c>
      <c r="F1377" t="s">
        <v>531</v>
      </c>
      <c r="H1377" s="94">
        <v>40000</v>
      </c>
      <c r="I1377" s="126"/>
    </row>
    <row r="1378" spans="1:9" x14ac:dyDescent="0.3">
      <c r="A1378" t="str">
        <f t="shared" si="21"/>
        <v>3Newham</v>
      </c>
      <c r="B1378">
        <v>3</v>
      </c>
      <c r="C1378" t="s">
        <v>242</v>
      </c>
      <c r="D1378" t="s">
        <v>1881</v>
      </c>
      <c r="E1378" t="s">
        <v>535</v>
      </c>
      <c r="F1378" t="s">
        <v>546</v>
      </c>
      <c r="H1378" s="94">
        <v>138960</v>
      </c>
      <c r="I1378" s="126"/>
    </row>
    <row r="1379" spans="1:9" x14ac:dyDescent="0.3">
      <c r="A1379" t="str">
        <f t="shared" si="21"/>
        <v>4Newham</v>
      </c>
      <c r="B1379">
        <v>4</v>
      </c>
      <c r="C1379" t="s">
        <v>242</v>
      </c>
      <c r="D1379" t="s">
        <v>1882</v>
      </c>
      <c r="E1379" t="s">
        <v>522</v>
      </c>
      <c r="F1379" t="s">
        <v>546</v>
      </c>
      <c r="H1379" s="94">
        <v>58530</v>
      </c>
      <c r="I1379" s="126"/>
    </row>
    <row r="1380" spans="1:9" x14ac:dyDescent="0.3">
      <c r="A1380" t="str">
        <f t="shared" si="21"/>
        <v>5Newham</v>
      </c>
      <c r="B1380">
        <v>5</v>
      </c>
      <c r="C1380" t="s">
        <v>242</v>
      </c>
      <c r="D1380" t="s">
        <v>1883</v>
      </c>
      <c r="E1380" t="s">
        <v>522</v>
      </c>
      <c r="F1380" t="s">
        <v>546</v>
      </c>
      <c r="H1380" s="94">
        <v>110000</v>
      </c>
      <c r="I1380" s="126"/>
    </row>
    <row r="1381" spans="1:9" x14ac:dyDescent="0.3">
      <c r="A1381" t="str">
        <f t="shared" si="21"/>
        <v>6Newham</v>
      </c>
      <c r="B1381">
        <v>6</v>
      </c>
      <c r="C1381" t="s">
        <v>242</v>
      </c>
      <c r="D1381" t="s">
        <v>1884</v>
      </c>
      <c r="E1381" t="s">
        <v>534</v>
      </c>
      <c r="F1381" t="s">
        <v>538</v>
      </c>
      <c r="H1381" s="94">
        <v>210000</v>
      </c>
      <c r="I1381" s="126"/>
    </row>
    <row r="1382" spans="1:9" x14ac:dyDescent="0.3">
      <c r="A1382" t="str">
        <f t="shared" si="21"/>
        <v>7Newham</v>
      </c>
      <c r="B1382">
        <v>7</v>
      </c>
      <c r="C1382" t="s">
        <v>242</v>
      </c>
      <c r="D1382" t="s">
        <v>1885</v>
      </c>
      <c r="E1382" t="s">
        <v>522</v>
      </c>
      <c r="F1382" t="s">
        <v>546</v>
      </c>
      <c r="H1382" s="94">
        <v>90500</v>
      </c>
      <c r="I1382" s="126"/>
    </row>
    <row r="1383" spans="1:9" x14ac:dyDescent="0.3">
      <c r="A1383" t="str">
        <f t="shared" si="21"/>
        <v>8Newham</v>
      </c>
      <c r="B1383">
        <v>8</v>
      </c>
      <c r="C1383" t="s">
        <v>242</v>
      </c>
      <c r="D1383" t="s">
        <v>1886</v>
      </c>
      <c r="E1383" t="s">
        <v>529</v>
      </c>
      <c r="F1383" t="s">
        <v>530</v>
      </c>
      <c r="H1383" s="94">
        <v>944817</v>
      </c>
      <c r="I1383" s="126"/>
    </row>
    <row r="1384" spans="1:9" x14ac:dyDescent="0.3">
      <c r="A1384" t="str">
        <f t="shared" si="21"/>
        <v>9Newham</v>
      </c>
      <c r="B1384">
        <v>9</v>
      </c>
      <c r="C1384" t="s">
        <v>242</v>
      </c>
      <c r="D1384" t="s">
        <v>1887</v>
      </c>
      <c r="E1384" t="s">
        <v>522</v>
      </c>
      <c r="F1384" t="s">
        <v>546</v>
      </c>
      <c r="H1384" s="94">
        <v>250000</v>
      </c>
      <c r="I1384" s="126"/>
    </row>
    <row r="1385" spans="1:9" x14ac:dyDescent="0.3">
      <c r="A1385" t="str">
        <f t="shared" si="21"/>
        <v>10Newham</v>
      </c>
      <c r="B1385">
        <v>10</v>
      </c>
      <c r="C1385" t="s">
        <v>242</v>
      </c>
      <c r="D1385" t="s">
        <v>1888</v>
      </c>
      <c r="E1385" t="s">
        <v>522</v>
      </c>
      <c r="F1385" t="s">
        <v>546</v>
      </c>
      <c r="H1385" s="94">
        <v>31000</v>
      </c>
      <c r="I1385" s="126"/>
    </row>
    <row r="1386" spans="1:9" x14ac:dyDescent="0.3">
      <c r="A1386" t="str">
        <f t="shared" si="21"/>
        <v>11Newham</v>
      </c>
      <c r="B1386">
        <v>11</v>
      </c>
      <c r="C1386" t="s">
        <v>242</v>
      </c>
      <c r="D1386" t="s">
        <v>1889</v>
      </c>
      <c r="E1386" t="s">
        <v>522</v>
      </c>
      <c r="F1386" t="s">
        <v>546</v>
      </c>
      <c r="H1386" s="94">
        <v>96544</v>
      </c>
      <c r="I1386" s="126"/>
    </row>
    <row r="1387" spans="1:9" x14ac:dyDescent="0.3">
      <c r="A1387" t="str">
        <f t="shared" si="21"/>
        <v>12Newham</v>
      </c>
      <c r="B1387">
        <v>12</v>
      </c>
      <c r="C1387" t="s">
        <v>242</v>
      </c>
      <c r="D1387" t="s">
        <v>1890</v>
      </c>
      <c r="E1387" t="s">
        <v>522</v>
      </c>
      <c r="F1387" t="s">
        <v>546</v>
      </c>
      <c r="H1387" s="94">
        <v>17797</v>
      </c>
      <c r="I1387" s="126"/>
    </row>
    <row r="1388" spans="1:9" x14ac:dyDescent="0.3">
      <c r="A1388" t="str">
        <f t="shared" si="21"/>
        <v>13Newham</v>
      </c>
      <c r="B1388">
        <v>13</v>
      </c>
      <c r="C1388" t="s">
        <v>242</v>
      </c>
      <c r="D1388" t="s">
        <v>1891</v>
      </c>
      <c r="E1388" t="s">
        <v>543</v>
      </c>
      <c r="F1388" t="s">
        <v>544</v>
      </c>
      <c r="H1388" s="94">
        <v>167640</v>
      </c>
      <c r="I1388" s="126"/>
    </row>
    <row r="1389" spans="1:9" x14ac:dyDescent="0.3">
      <c r="A1389" t="str">
        <f t="shared" si="21"/>
        <v>14Newham</v>
      </c>
      <c r="B1389">
        <v>14</v>
      </c>
      <c r="C1389" t="s">
        <v>242</v>
      </c>
      <c r="D1389" t="s">
        <v>1454</v>
      </c>
      <c r="E1389" t="s">
        <v>522</v>
      </c>
      <c r="F1389" t="s">
        <v>546</v>
      </c>
      <c r="H1389" s="94">
        <v>71847</v>
      </c>
      <c r="I1389" s="126"/>
    </row>
    <row r="1390" spans="1:9" x14ac:dyDescent="0.3">
      <c r="A1390" t="str">
        <f t="shared" si="21"/>
        <v>15Newham</v>
      </c>
      <c r="B1390">
        <v>15</v>
      </c>
      <c r="C1390" t="s">
        <v>242</v>
      </c>
      <c r="D1390" t="s">
        <v>1892</v>
      </c>
      <c r="E1390" t="s">
        <v>522</v>
      </c>
      <c r="F1390" t="s">
        <v>546</v>
      </c>
      <c r="H1390" s="94">
        <v>23248</v>
      </c>
      <c r="I1390" s="126"/>
    </row>
    <row r="1391" spans="1:9" x14ac:dyDescent="0.3">
      <c r="A1391" t="str">
        <f t="shared" si="21"/>
        <v>1Norfolk</v>
      </c>
      <c r="B1391">
        <v>1</v>
      </c>
      <c r="C1391" t="s">
        <v>244</v>
      </c>
      <c r="D1391" t="s">
        <v>1893</v>
      </c>
      <c r="E1391" t="s">
        <v>509</v>
      </c>
      <c r="F1391" t="s">
        <v>546</v>
      </c>
      <c r="H1391" s="94">
        <v>50000</v>
      </c>
      <c r="I1391" s="126"/>
    </row>
    <row r="1392" spans="1:9" x14ac:dyDescent="0.3">
      <c r="A1392" t="str">
        <f t="shared" si="21"/>
        <v>2Norfolk</v>
      </c>
      <c r="B1392">
        <v>2</v>
      </c>
      <c r="C1392" t="s">
        <v>244</v>
      </c>
      <c r="D1392" t="s">
        <v>1894</v>
      </c>
      <c r="E1392" t="s">
        <v>509</v>
      </c>
      <c r="F1392" t="s">
        <v>546</v>
      </c>
      <c r="H1392" s="94">
        <v>25000</v>
      </c>
      <c r="I1392" s="126"/>
    </row>
    <row r="1393" spans="1:9" x14ac:dyDescent="0.3">
      <c r="A1393" t="str">
        <f t="shared" si="21"/>
        <v>3Norfolk</v>
      </c>
      <c r="B1393">
        <v>3</v>
      </c>
      <c r="C1393" t="s">
        <v>244</v>
      </c>
      <c r="D1393" t="s">
        <v>1895</v>
      </c>
      <c r="E1393" t="s">
        <v>523</v>
      </c>
      <c r="F1393" t="s">
        <v>558</v>
      </c>
      <c r="H1393" s="94">
        <v>160000</v>
      </c>
      <c r="I1393" s="126"/>
    </row>
    <row r="1394" spans="1:9" x14ac:dyDescent="0.3">
      <c r="A1394" t="str">
        <f t="shared" si="21"/>
        <v>4Norfolk</v>
      </c>
      <c r="B1394">
        <v>4</v>
      </c>
      <c r="C1394" t="s">
        <v>244</v>
      </c>
      <c r="D1394" t="s">
        <v>1896</v>
      </c>
      <c r="E1394" t="s">
        <v>523</v>
      </c>
      <c r="F1394" t="s">
        <v>541</v>
      </c>
      <c r="H1394" s="94">
        <v>1234000</v>
      </c>
      <c r="I1394" s="126"/>
    </row>
    <row r="1395" spans="1:9" x14ac:dyDescent="0.3">
      <c r="A1395" t="str">
        <f t="shared" si="21"/>
        <v>5Norfolk</v>
      </c>
      <c r="B1395">
        <v>5</v>
      </c>
      <c r="C1395" t="s">
        <v>244</v>
      </c>
      <c r="D1395" t="s">
        <v>1897</v>
      </c>
      <c r="E1395" t="s">
        <v>535</v>
      </c>
      <c r="F1395" t="s">
        <v>536</v>
      </c>
      <c r="H1395" s="94">
        <v>13750</v>
      </c>
      <c r="I1395" s="126"/>
    </row>
    <row r="1396" spans="1:9" x14ac:dyDescent="0.3">
      <c r="A1396" t="str">
        <f t="shared" si="21"/>
        <v>6Norfolk</v>
      </c>
      <c r="B1396">
        <v>6</v>
      </c>
      <c r="C1396" t="s">
        <v>244</v>
      </c>
      <c r="D1396" t="s">
        <v>1898</v>
      </c>
      <c r="E1396" t="s">
        <v>535</v>
      </c>
      <c r="F1396" t="s">
        <v>536</v>
      </c>
      <c r="H1396" s="94">
        <v>15625</v>
      </c>
      <c r="I1396" s="126"/>
    </row>
    <row r="1397" spans="1:9" x14ac:dyDescent="0.3">
      <c r="A1397" t="str">
        <f t="shared" si="21"/>
        <v>7Norfolk</v>
      </c>
      <c r="B1397">
        <v>7</v>
      </c>
      <c r="C1397" t="s">
        <v>244</v>
      </c>
      <c r="D1397" t="s">
        <v>1899</v>
      </c>
      <c r="E1397" t="s">
        <v>524</v>
      </c>
      <c r="F1397" t="s">
        <v>525</v>
      </c>
      <c r="H1397" s="94">
        <v>107000</v>
      </c>
      <c r="I1397" s="126"/>
    </row>
    <row r="1398" spans="1:9" x14ac:dyDescent="0.3">
      <c r="A1398" t="str">
        <f t="shared" si="21"/>
        <v>8Norfolk</v>
      </c>
      <c r="B1398">
        <v>8</v>
      </c>
      <c r="C1398" t="s">
        <v>244</v>
      </c>
      <c r="D1398" t="s">
        <v>1900</v>
      </c>
      <c r="E1398" t="s">
        <v>535</v>
      </c>
      <c r="F1398" t="s">
        <v>509</v>
      </c>
      <c r="H1398" s="94">
        <v>66747</v>
      </c>
      <c r="I1398" s="126"/>
    </row>
    <row r="1399" spans="1:9" x14ac:dyDescent="0.3">
      <c r="A1399" t="str">
        <f t="shared" si="21"/>
        <v>9Norfolk</v>
      </c>
      <c r="B1399">
        <v>9</v>
      </c>
      <c r="C1399" t="s">
        <v>244</v>
      </c>
      <c r="D1399" t="s">
        <v>1901</v>
      </c>
      <c r="E1399" t="s">
        <v>523</v>
      </c>
      <c r="F1399" t="s">
        <v>558</v>
      </c>
      <c r="H1399" s="94">
        <v>36000</v>
      </c>
      <c r="I1399" s="126"/>
    </row>
    <row r="1400" spans="1:9" x14ac:dyDescent="0.3">
      <c r="A1400" t="str">
        <f t="shared" si="21"/>
        <v>10Norfolk</v>
      </c>
      <c r="B1400">
        <v>10</v>
      </c>
      <c r="C1400" t="s">
        <v>244</v>
      </c>
      <c r="D1400" t="s">
        <v>1902</v>
      </c>
      <c r="E1400" t="s">
        <v>509</v>
      </c>
      <c r="F1400" t="s">
        <v>546</v>
      </c>
      <c r="H1400" s="94">
        <v>50000</v>
      </c>
      <c r="I1400" s="126"/>
    </row>
    <row r="1401" spans="1:9" x14ac:dyDescent="0.3">
      <c r="A1401" t="str">
        <f t="shared" si="21"/>
        <v>11Norfolk</v>
      </c>
      <c r="B1401">
        <v>11</v>
      </c>
      <c r="C1401" t="s">
        <v>244</v>
      </c>
      <c r="D1401" t="s">
        <v>1903</v>
      </c>
      <c r="E1401" t="s">
        <v>509</v>
      </c>
      <c r="F1401" t="s">
        <v>546</v>
      </c>
      <c r="H1401" s="94">
        <v>11666</v>
      </c>
      <c r="I1401" s="126"/>
    </row>
    <row r="1402" spans="1:9" x14ac:dyDescent="0.3">
      <c r="A1402" t="str">
        <f t="shared" si="21"/>
        <v>12Norfolk</v>
      </c>
      <c r="B1402">
        <v>12</v>
      </c>
      <c r="C1402" t="s">
        <v>244</v>
      </c>
      <c r="D1402" t="s">
        <v>1904</v>
      </c>
      <c r="E1402" t="s">
        <v>509</v>
      </c>
      <c r="F1402" t="s">
        <v>546</v>
      </c>
      <c r="H1402" s="94">
        <v>110000</v>
      </c>
      <c r="I1402" s="126"/>
    </row>
    <row r="1403" spans="1:9" x14ac:dyDescent="0.3">
      <c r="A1403" t="str">
        <f t="shared" si="21"/>
        <v>13Norfolk</v>
      </c>
      <c r="B1403">
        <v>13</v>
      </c>
      <c r="C1403" t="s">
        <v>244</v>
      </c>
      <c r="D1403" t="s">
        <v>1905</v>
      </c>
      <c r="E1403" t="s">
        <v>529</v>
      </c>
      <c r="F1403" t="s">
        <v>530</v>
      </c>
      <c r="H1403" s="94">
        <v>107390</v>
      </c>
      <c r="I1403" s="126"/>
    </row>
    <row r="1404" spans="1:9" x14ac:dyDescent="0.3">
      <c r="A1404" t="str">
        <f t="shared" si="21"/>
        <v>14Norfolk</v>
      </c>
      <c r="B1404">
        <v>14</v>
      </c>
      <c r="C1404" t="s">
        <v>244</v>
      </c>
      <c r="D1404" t="s">
        <v>1906</v>
      </c>
      <c r="E1404" t="s">
        <v>509</v>
      </c>
      <c r="F1404" t="s">
        <v>546</v>
      </c>
      <c r="H1404" s="94">
        <v>116500</v>
      </c>
      <c r="I1404" s="126"/>
    </row>
    <row r="1405" spans="1:9" x14ac:dyDescent="0.3">
      <c r="A1405" t="str">
        <f t="shared" si="21"/>
        <v>15Norfolk</v>
      </c>
      <c r="B1405">
        <v>15</v>
      </c>
      <c r="C1405" t="s">
        <v>244</v>
      </c>
      <c r="D1405" t="s">
        <v>1907</v>
      </c>
      <c r="E1405" t="s">
        <v>535</v>
      </c>
      <c r="F1405" t="s">
        <v>536</v>
      </c>
      <c r="H1405" s="94">
        <v>99750</v>
      </c>
      <c r="I1405" s="126"/>
    </row>
    <row r="1406" spans="1:9" x14ac:dyDescent="0.3">
      <c r="A1406" t="str">
        <f t="shared" si="21"/>
        <v>16Norfolk</v>
      </c>
      <c r="B1406">
        <v>16</v>
      </c>
      <c r="C1406" t="s">
        <v>244</v>
      </c>
      <c r="D1406" t="s">
        <v>1908</v>
      </c>
      <c r="E1406" t="s">
        <v>535</v>
      </c>
      <c r="F1406" t="s">
        <v>536</v>
      </c>
      <c r="H1406" s="94">
        <v>9500</v>
      </c>
      <c r="I1406" s="126"/>
    </row>
    <row r="1407" spans="1:9" x14ac:dyDescent="0.3">
      <c r="A1407" t="str">
        <f t="shared" si="21"/>
        <v>17Norfolk</v>
      </c>
      <c r="B1407">
        <v>17</v>
      </c>
      <c r="C1407" t="s">
        <v>244</v>
      </c>
      <c r="D1407" t="s">
        <v>1909</v>
      </c>
      <c r="E1407" t="s">
        <v>509</v>
      </c>
      <c r="F1407" t="s">
        <v>546</v>
      </c>
      <c r="H1407" s="94">
        <v>54000</v>
      </c>
      <c r="I1407" s="126"/>
    </row>
    <row r="1408" spans="1:9" x14ac:dyDescent="0.3">
      <c r="A1408" t="str">
        <f t="shared" si="21"/>
        <v>18Norfolk</v>
      </c>
      <c r="B1408">
        <v>18</v>
      </c>
      <c r="C1408" t="s">
        <v>244</v>
      </c>
      <c r="D1408" t="s">
        <v>1910</v>
      </c>
      <c r="E1408" t="s">
        <v>524</v>
      </c>
      <c r="F1408" t="s">
        <v>525</v>
      </c>
      <c r="H1408" s="94">
        <v>17000</v>
      </c>
      <c r="I1408" s="126"/>
    </row>
    <row r="1409" spans="1:9" x14ac:dyDescent="0.3">
      <c r="A1409" t="str">
        <f t="shared" si="21"/>
        <v>19Norfolk</v>
      </c>
      <c r="B1409">
        <v>19</v>
      </c>
      <c r="C1409" t="s">
        <v>244</v>
      </c>
      <c r="D1409" t="s">
        <v>1911</v>
      </c>
      <c r="E1409" t="s">
        <v>509</v>
      </c>
      <c r="F1409" t="s">
        <v>546</v>
      </c>
      <c r="H1409" s="94">
        <v>5000</v>
      </c>
      <c r="I1409" s="126"/>
    </row>
    <row r="1410" spans="1:9" x14ac:dyDescent="0.3">
      <c r="A1410" t="str">
        <f t="shared" ref="A1410:A1473" si="22">B1410&amp;C1410</f>
        <v>20Norfolk</v>
      </c>
      <c r="B1410">
        <v>20</v>
      </c>
      <c r="C1410" t="s">
        <v>244</v>
      </c>
      <c r="D1410" t="s">
        <v>1912</v>
      </c>
      <c r="E1410" t="s">
        <v>521</v>
      </c>
      <c r="F1410" t="s">
        <v>546</v>
      </c>
      <c r="H1410" s="94">
        <v>71370.354604468041</v>
      </c>
      <c r="I1410" s="126"/>
    </row>
    <row r="1411" spans="1:9" x14ac:dyDescent="0.3">
      <c r="A1411" t="str">
        <f t="shared" si="22"/>
        <v>21Norfolk</v>
      </c>
      <c r="B1411">
        <v>21</v>
      </c>
      <c r="C1411" t="s">
        <v>244</v>
      </c>
      <c r="D1411" t="s">
        <v>1913</v>
      </c>
      <c r="E1411" t="s">
        <v>509</v>
      </c>
      <c r="F1411" t="s">
        <v>546</v>
      </c>
      <c r="H1411" s="94">
        <v>160000</v>
      </c>
      <c r="I1411" s="126"/>
    </row>
    <row r="1412" spans="1:9" x14ac:dyDescent="0.3">
      <c r="A1412" t="str">
        <f t="shared" si="22"/>
        <v>22Norfolk</v>
      </c>
      <c r="B1412">
        <v>22</v>
      </c>
      <c r="C1412" t="s">
        <v>244</v>
      </c>
      <c r="D1412" t="s">
        <v>1914</v>
      </c>
      <c r="E1412" t="s">
        <v>509</v>
      </c>
      <c r="F1412" t="s">
        <v>546</v>
      </c>
      <c r="H1412" s="94">
        <v>50000</v>
      </c>
      <c r="I1412" s="126"/>
    </row>
    <row r="1413" spans="1:9" x14ac:dyDescent="0.3">
      <c r="A1413" t="str">
        <f t="shared" si="22"/>
        <v>23Norfolk</v>
      </c>
      <c r="B1413">
        <v>23</v>
      </c>
      <c r="C1413" t="s">
        <v>244</v>
      </c>
      <c r="D1413" t="s">
        <v>1915</v>
      </c>
      <c r="E1413" t="s">
        <v>509</v>
      </c>
      <c r="F1413" t="s">
        <v>546</v>
      </c>
      <c r="H1413" s="94">
        <v>125568</v>
      </c>
      <c r="I1413" s="126"/>
    </row>
    <row r="1414" spans="1:9" x14ac:dyDescent="0.3">
      <c r="A1414" t="str">
        <f t="shared" si="22"/>
        <v>24Norfolk</v>
      </c>
      <c r="B1414">
        <v>24</v>
      </c>
      <c r="C1414" t="s">
        <v>244</v>
      </c>
      <c r="D1414" t="s">
        <v>1916</v>
      </c>
      <c r="E1414" t="s">
        <v>509</v>
      </c>
      <c r="F1414" t="s">
        <v>546</v>
      </c>
      <c r="H1414" s="94">
        <v>99147.98000000001</v>
      </c>
      <c r="I1414" s="126"/>
    </row>
    <row r="1415" spans="1:9" x14ac:dyDescent="0.3">
      <c r="A1415" t="str">
        <f t="shared" si="22"/>
        <v>25Norfolk</v>
      </c>
      <c r="B1415">
        <v>25</v>
      </c>
      <c r="C1415" t="s">
        <v>244</v>
      </c>
      <c r="D1415" t="s">
        <v>1917</v>
      </c>
      <c r="E1415" t="s">
        <v>535</v>
      </c>
      <c r="F1415" t="s">
        <v>509</v>
      </c>
      <c r="H1415" s="94">
        <v>114423</v>
      </c>
      <c r="I1415" s="126"/>
    </row>
    <row r="1416" spans="1:9" x14ac:dyDescent="0.3">
      <c r="A1416" t="str">
        <f t="shared" si="22"/>
        <v>26Norfolk</v>
      </c>
      <c r="B1416">
        <v>26</v>
      </c>
      <c r="C1416" t="s">
        <v>244</v>
      </c>
      <c r="D1416" t="s">
        <v>1918</v>
      </c>
      <c r="E1416" t="s">
        <v>522</v>
      </c>
      <c r="F1416" t="s">
        <v>546</v>
      </c>
      <c r="H1416" s="94">
        <v>42319.5</v>
      </c>
      <c r="I1416" s="126"/>
    </row>
    <row r="1417" spans="1:9" x14ac:dyDescent="0.3">
      <c r="A1417" t="str">
        <f t="shared" si="22"/>
        <v>27Norfolk</v>
      </c>
      <c r="B1417">
        <v>27</v>
      </c>
      <c r="C1417" t="s">
        <v>244</v>
      </c>
      <c r="D1417" t="s">
        <v>1919</v>
      </c>
      <c r="E1417" t="s">
        <v>524</v>
      </c>
      <c r="F1417" t="s">
        <v>547</v>
      </c>
      <c r="H1417" s="94">
        <v>133371</v>
      </c>
      <c r="I1417" s="126"/>
    </row>
    <row r="1418" spans="1:9" x14ac:dyDescent="0.3">
      <c r="A1418" t="str">
        <f t="shared" si="22"/>
        <v>28Norfolk</v>
      </c>
      <c r="B1418">
        <v>28</v>
      </c>
      <c r="C1418" t="s">
        <v>244</v>
      </c>
      <c r="D1418" t="s">
        <v>1920</v>
      </c>
      <c r="E1418" t="s">
        <v>535</v>
      </c>
      <c r="F1418" t="s">
        <v>536</v>
      </c>
      <c r="H1418" s="94">
        <v>120000</v>
      </c>
      <c r="I1418" s="126"/>
    </row>
    <row r="1419" spans="1:9" x14ac:dyDescent="0.3">
      <c r="A1419" t="str">
        <f t="shared" si="22"/>
        <v>29Norfolk</v>
      </c>
      <c r="B1419">
        <v>29</v>
      </c>
      <c r="C1419" t="s">
        <v>244</v>
      </c>
      <c r="D1419" t="s">
        <v>1921</v>
      </c>
      <c r="E1419" t="s">
        <v>535</v>
      </c>
      <c r="F1419" t="s">
        <v>536</v>
      </c>
      <c r="H1419" s="94">
        <v>46000</v>
      </c>
      <c r="I1419" s="126"/>
    </row>
    <row r="1420" spans="1:9" x14ac:dyDescent="0.3">
      <c r="A1420" t="str">
        <f t="shared" si="22"/>
        <v>30Norfolk</v>
      </c>
      <c r="B1420">
        <v>30</v>
      </c>
      <c r="C1420" t="s">
        <v>244</v>
      </c>
      <c r="D1420" t="s">
        <v>1922</v>
      </c>
      <c r="E1420" t="s">
        <v>535</v>
      </c>
      <c r="F1420" t="s">
        <v>509</v>
      </c>
      <c r="H1420" s="94">
        <v>160000</v>
      </c>
      <c r="I1420" s="126"/>
    </row>
    <row r="1421" spans="1:9" x14ac:dyDescent="0.3">
      <c r="A1421" t="str">
        <f t="shared" si="22"/>
        <v>31Norfolk</v>
      </c>
      <c r="B1421">
        <v>31</v>
      </c>
      <c r="C1421" t="s">
        <v>244</v>
      </c>
      <c r="D1421" t="s">
        <v>1923</v>
      </c>
      <c r="E1421" t="s">
        <v>529</v>
      </c>
      <c r="F1421" t="s">
        <v>542</v>
      </c>
      <c r="H1421" s="94">
        <v>270000</v>
      </c>
      <c r="I1421" s="126"/>
    </row>
    <row r="1422" spans="1:9" x14ac:dyDescent="0.3">
      <c r="A1422" t="str">
        <f t="shared" si="22"/>
        <v>32Norfolk</v>
      </c>
      <c r="B1422">
        <v>32</v>
      </c>
      <c r="C1422" t="s">
        <v>244</v>
      </c>
      <c r="D1422" t="s">
        <v>1924</v>
      </c>
      <c r="E1422" t="s">
        <v>529</v>
      </c>
      <c r="F1422" t="s">
        <v>542</v>
      </c>
      <c r="H1422" s="94">
        <v>200000</v>
      </c>
      <c r="I1422" s="126"/>
    </row>
    <row r="1423" spans="1:9" x14ac:dyDescent="0.3">
      <c r="A1423" t="str">
        <f t="shared" si="22"/>
        <v>33Norfolk</v>
      </c>
      <c r="B1423">
        <v>33</v>
      </c>
      <c r="C1423" t="s">
        <v>244</v>
      </c>
      <c r="D1423" t="s">
        <v>1925</v>
      </c>
      <c r="E1423" t="s">
        <v>529</v>
      </c>
      <c r="F1423" t="s">
        <v>542</v>
      </c>
      <c r="H1423" s="94">
        <v>792000</v>
      </c>
      <c r="I1423" s="126"/>
    </row>
    <row r="1424" spans="1:9" x14ac:dyDescent="0.3">
      <c r="A1424" t="str">
        <f t="shared" si="22"/>
        <v>34Norfolk</v>
      </c>
      <c r="B1424">
        <v>34</v>
      </c>
      <c r="C1424" t="s">
        <v>244</v>
      </c>
      <c r="D1424" t="s">
        <v>1926</v>
      </c>
      <c r="E1424" t="s">
        <v>509</v>
      </c>
      <c r="F1424" t="s">
        <v>546</v>
      </c>
      <c r="H1424" s="94">
        <v>25000</v>
      </c>
      <c r="I1424" s="126"/>
    </row>
    <row r="1425" spans="1:9" x14ac:dyDescent="0.3">
      <c r="A1425" t="str">
        <f t="shared" si="22"/>
        <v>35Norfolk</v>
      </c>
      <c r="B1425">
        <v>35</v>
      </c>
      <c r="C1425" t="s">
        <v>244</v>
      </c>
      <c r="D1425" t="s">
        <v>1927</v>
      </c>
      <c r="E1425" t="s">
        <v>522</v>
      </c>
      <c r="F1425" t="s">
        <v>546</v>
      </c>
      <c r="H1425" s="94">
        <v>10882.5</v>
      </c>
      <c r="I1425" s="126"/>
    </row>
    <row r="1426" spans="1:9" x14ac:dyDescent="0.3">
      <c r="A1426" t="str">
        <f t="shared" si="22"/>
        <v>36Norfolk</v>
      </c>
      <c r="B1426">
        <v>36</v>
      </c>
      <c r="C1426" t="s">
        <v>244</v>
      </c>
      <c r="D1426" t="s">
        <v>1928</v>
      </c>
      <c r="E1426" t="s">
        <v>543</v>
      </c>
      <c r="F1426" t="s">
        <v>557</v>
      </c>
      <c r="H1426" s="94">
        <v>2950</v>
      </c>
      <c r="I1426" s="126"/>
    </row>
    <row r="1427" spans="1:9" x14ac:dyDescent="0.3">
      <c r="A1427" t="str">
        <f t="shared" si="22"/>
        <v>37Norfolk</v>
      </c>
      <c r="B1427">
        <v>37</v>
      </c>
      <c r="C1427" t="s">
        <v>244</v>
      </c>
      <c r="D1427" t="s">
        <v>1549</v>
      </c>
      <c r="E1427" t="s">
        <v>532</v>
      </c>
      <c r="F1427" t="s">
        <v>545</v>
      </c>
      <c r="H1427" s="94">
        <v>175000</v>
      </c>
      <c r="I1427" s="126"/>
    </row>
    <row r="1428" spans="1:9" x14ac:dyDescent="0.3">
      <c r="A1428" t="str">
        <f t="shared" si="22"/>
        <v>38Norfolk</v>
      </c>
      <c r="B1428">
        <v>38</v>
      </c>
      <c r="C1428" t="s">
        <v>244</v>
      </c>
      <c r="D1428" t="s">
        <v>1929</v>
      </c>
      <c r="E1428" t="s">
        <v>529</v>
      </c>
      <c r="F1428" t="s">
        <v>542</v>
      </c>
      <c r="H1428" s="94">
        <v>285000</v>
      </c>
      <c r="I1428" s="126"/>
    </row>
    <row r="1429" spans="1:9" x14ac:dyDescent="0.3">
      <c r="A1429" t="str">
        <f t="shared" si="22"/>
        <v>39Norfolk</v>
      </c>
      <c r="B1429">
        <v>39</v>
      </c>
      <c r="C1429" t="s">
        <v>244</v>
      </c>
      <c r="D1429" t="s">
        <v>1930</v>
      </c>
      <c r="E1429" t="s">
        <v>535</v>
      </c>
      <c r="F1429" t="s">
        <v>536</v>
      </c>
      <c r="H1429" s="94">
        <v>84000</v>
      </c>
      <c r="I1429" s="126"/>
    </row>
    <row r="1430" spans="1:9" x14ac:dyDescent="0.3">
      <c r="A1430" t="str">
        <f t="shared" si="22"/>
        <v>40Norfolk</v>
      </c>
      <c r="B1430">
        <v>40</v>
      </c>
      <c r="C1430" t="s">
        <v>244</v>
      </c>
      <c r="D1430" t="s">
        <v>1931</v>
      </c>
      <c r="E1430" t="s">
        <v>535</v>
      </c>
      <c r="F1430" t="s">
        <v>536</v>
      </c>
      <c r="H1430" s="94">
        <v>23000</v>
      </c>
      <c r="I1430" s="126"/>
    </row>
    <row r="1431" spans="1:9" x14ac:dyDescent="0.3">
      <c r="A1431" t="str">
        <f t="shared" si="22"/>
        <v>41Norfolk</v>
      </c>
      <c r="B1431">
        <v>41</v>
      </c>
      <c r="C1431" t="s">
        <v>244</v>
      </c>
      <c r="D1431" t="s">
        <v>1932</v>
      </c>
      <c r="E1431" t="s">
        <v>523</v>
      </c>
      <c r="F1431" t="s">
        <v>558</v>
      </c>
      <c r="H1431" s="94">
        <v>20250</v>
      </c>
      <c r="I1431" s="126"/>
    </row>
    <row r="1432" spans="1:9" x14ac:dyDescent="0.3">
      <c r="A1432" t="str">
        <f t="shared" si="22"/>
        <v>42Norfolk</v>
      </c>
      <c r="B1432">
        <v>42</v>
      </c>
      <c r="C1432" t="s">
        <v>244</v>
      </c>
      <c r="D1432" t="s">
        <v>1933</v>
      </c>
      <c r="E1432" t="s">
        <v>535</v>
      </c>
      <c r="F1432" t="s">
        <v>509</v>
      </c>
      <c r="H1432" s="94">
        <v>47000</v>
      </c>
      <c r="I1432" s="126"/>
    </row>
    <row r="1433" spans="1:9" x14ac:dyDescent="0.3">
      <c r="A1433" t="str">
        <f t="shared" si="22"/>
        <v>43Norfolk</v>
      </c>
      <c r="B1433">
        <v>43</v>
      </c>
      <c r="C1433" t="s">
        <v>244</v>
      </c>
      <c r="D1433" t="s">
        <v>1934</v>
      </c>
      <c r="E1433" t="s">
        <v>529</v>
      </c>
      <c r="F1433" t="s">
        <v>542</v>
      </c>
      <c r="H1433" s="94">
        <v>1000000</v>
      </c>
      <c r="I1433" s="126"/>
    </row>
    <row r="1434" spans="1:9" x14ac:dyDescent="0.3">
      <c r="A1434" t="str">
        <f t="shared" si="22"/>
        <v>44Norfolk</v>
      </c>
      <c r="B1434">
        <v>44</v>
      </c>
      <c r="C1434" t="s">
        <v>244</v>
      </c>
      <c r="D1434" t="s">
        <v>1935</v>
      </c>
      <c r="E1434" t="s">
        <v>535</v>
      </c>
      <c r="F1434" t="s">
        <v>536</v>
      </c>
      <c r="H1434" s="94">
        <v>252000</v>
      </c>
      <c r="I1434" s="126"/>
    </row>
    <row r="1435" spans="1:9" x14ac:dyDescent="0.3">
      <c r="A1435" t="str">
        <f t="shared" si="22"/>
        <v>45Norfolk</v>
      </c>
      <c r="B1435">
        <v>45</v>
      </c>
      <c r="C1435" t="s">
        <v>244</v>
      </c>
      <c r="D1435" t="s">
        <v>1936</v>
      </c>
      <c r="E1435" t="s">
        <v>524</v>
      </c>
      <c r="F1435" t="s">
        <v>525</v>
      </c>
      <c r="H1435" s="94">
        <v>28859.999999999996</v>
      </c>
      <c r="I1435" s="126"/>
    </row>
    <row r="1436" spans="1:9" x14ac:dyDescent="0.3">
      <c r="A1436" t="str">
        <f t="shared" si="22"/>
        <v>46Norfolk</v>
      </c>
      <c r="B1436">
        <v>46</v>
      </c>
      <c r="C1436" t="s">
        <v>244</v>
      </c>
      <c r="D1436" t="s">
        <v>1936</v>
      </c>
      <c r="E1436" t="s">
        <v>535</v>
      </c>
      <c r="F1436" t="s">
        <v>536</v>
      </c>
      <c r="H1436" s="94">
        <v>40150</v>
      </c>
      <c r="I1436" s="126"/>
    </row>
    <row r="1437" spans="1:9" x14ac:dyDescent="0.3">
      <c r="A1437" t="str">
        <f t="shared" si="22"/>
        <v>47Norfolk</v>
      </c>
      <c r="B1437">
        <v>47</v>
      </c>
      <c r="C1437" t="s">
        <v>244</v>
      </c>
      <c r="D1437" t="s">
        <v>1936</v>
      </c>
      <c r="E1437" t="s">
        <v>509</v>
      </c>
      <c r="F1437" t="s">
        <v>546</v>
      </c>
      <c r="H1437" s="94">
        <v>10000</v>
      </c>
      <c r="I1437" s="126"/>
    </row>
    <row r="1438" spans="1:9" x14ac:dyDescent="0.3">
      <c r="A1438" t="str">
        <f t="shared" si="22"/>
        <v>48Norfolk</v>
      </c>
      <c r="B1438">
        <v>48</v>
      </c>
      <c r="C1438" t="s">
        <v>244</v>
      </c>
      <c r="D1438" t="s">
        <v>1936</v>
      </c>
      <c r="E1438" t="s">
        <v>532</v>
      </c>
      <c r="F1438" t="s">
        <v>545</v>
      </c>
      <c r="H1438" s="94">
        <v>75399.999999999985</v>
      </c>
      <c r="I1438" s="126"/>
    </row>
    <row r="1439" spans="1:9" x14ac:dyDescent="0.3">
      <c r="A1439" t="str">
        <f t="shared" si="22"/>
        <v>49Norfolk</v>
      </c>
      <c r="B1439">
        <v>49</v>
      </c>
      <c r="C1439" t="s">
        <v>244</v>
      </c>
      <c r="D1439" t="s">
        <v>1937</v>
      </c>
      <c r="E1439" t="s">
        <v>509</v>
      </c>
      <c r="F1439" t="s">
        <v>546</v>
      </c>
      <c r="H1439" s="94">
        <v>65000</v>
      </c>
      <c r="I1439" s="126"/>
    </row>
    <row r="1440" spans="1:9" x14ac:dyDescent="0.3">
      <c r="A1440" t="str">
        <f t="shared" si="22"/>
        <v>50Norfolk</v>
      </c>
      <c r="B1440">
        <v>50</v>
      </c>
      <c r="C1440" t="s">
        <v>244</v>
      </c>
      <c r="D1440" t="s">
        <v>1938</v>
      </c>
      <c r="E1440" t="s">
        <v>509</v>
      </c>
      <c r="F1440" t="s">
        <v>546</v>
      </c>
      <c r="H1440" s="94">
        <v>675000</v>
      </c>
      <c r="I1440" s="126"/>
    </row>
    <row r="1441" spans="1:9" x14ac:dyDescent="0.3">
      <c r="A1441" t="str">
        <f t="shared" si="22"/>
        <v>51Norfolk</v>
      </c>
      <c r="B1441">
        <v>51</v>
      </c>
      <c r="C1441" t="s">
        <v>244</v>
      </c>
      <c r="D1441" t="s">
        <v>1939</v>
      </c>
      <c r="E1441" t="s">
        <v>509</v>
      </c>
      <c r="F1441" t="s">
        <v>546</v>
      </c>
      <c r="H1441" s="94">
        <v>15000</v>
      </c>
      <c r="I1441" s="126"/>
    </row>
    <row r="1442" spans="1:9" x14ac:dyDescent="0.3">
      <c r="A1442" t="str">
        <f t="shared" si="22"/>
        <v>52Norfolk</v>
      </c>
      <c r="B1442">
        <v>52</v>
      </c>
      <c r="C1442" t="s">
        <v>244</v>
      </c>
      <c r="D1442" t="s">
        <v>1940</v>
      </c>
      <c r="E1442" t="s">
        <v>509</v>
      </c>
      <c r="F1442" t="s">
        <v>546</v>
      </c>
      <c r="H1442" s="94">
        <v>243700</v>
      </c>
      <c r="I1442" s="126"/>
    </row>
    <row r="1443" spans="1:9" x14ac:dyDescent="0.3">
      <c r="A1443" t="str">
        <f t="shared" si="22"/>
        <v>53Norfolk</v>
      </c>
      <c r="B1443">
        <v>53</v>
      </c>
      <c r="C1443" t="s">
        <v>244</v>
      </c>
      <c r="D1443" t="s">
        <v>1941</v>
      </c>
      <c r="E1443" t="s">
        <v>522</v>
      </c>
      <c r="F1443" t="s">
        <v>546</v>
      </c>
      <c r="H1443" s="94">
        <v>16875</v>
      </c>
      <c r="I1443" s="126"/>
    </row>
    <row r="1444" spans="1:9" x14ac:dyDescent="0.3">
      <c r="A1444" t="str">
        <f t="shared" si="22"/>
        <v>54Norfolk</v>
      </c>
      <c r="B1444">
        <v>54</v>
      </c>
      <c r="C1444" t="s">
        <v>244</v>
      </c>
      <c r="D1444" t="s">
        <v>1942</v>
      </c>
      <c r="E1444" t="s">
        <v>529</v>
      </c>
      <c r="F1444" t="s">
        <v>542</v>
      </c>
      <c r="H1444" s="94">
        <v>345000</v>
      </c>
      <c r="I1444" s="126"/>
    </row>
    <row r="1445" spans="1:9" x14ac:dyDescent="0.3">
      <c r="A1445" t="str">
        <f t="shared" si="22"/>
        <v>55Norfolk</v>
      </c>
      <c r="B1445">
        <v>55</v>
      </c>
      <c r="C1445" t="s">
        <v>244</v>
      </c>
      <c r="D1445" t="s">
        <v>1943</v>
      </c>
      <c r="E1445" t="s">
        <v>535</v>
      </c>
      <c r="F1445" t="s">
        <v>536</v>
      </c>
      <c r="H1445" s="94">
        <v>160000</v>
      </c>
      <c r="I1445" s="126"/>
    </row>
    <row r="1446" spans="1:9" x14ac:dyDescent="0.3">
      <c r="A1446" t="str">
        <f t="shared" si="22"/>
        <v>56Norfolk</v>
      </c>
      <c r="B1446">
        <v>56</v>
      </c>
      <c r="C1446" t="s">
        <v>244</v>
      </c>
      <c r="D1446" t="s">
        <v>1944</v>
      </c>
      <c r="E1446" t="s">
        <v>535</v>
      </c>
      <c r="F1446" t="s">
        <v>509</v>
      </c>
      <c r="H1446" s="94">
        <v>19175</v>
      </c>
      <c r="I1446" s="126"/>
    </row>
    <row r="1447" spans="1:9" x14ac:dyDescent="0.3">
      <c r="A1447" t="str">
        <f t="shared" si="22"/>
        <v>57Norfolk</v>
      </c>
      <c r="B1447">
        <v>57</v>
      </c>
      <c r="C1447" t="s">
        <v>244</v>
      </c>
      <c r="D1447" t="s">
        <v>1945</v>
      </c>
      <c r="E1447" t="s">
        <v>522</v>
      </c>
      <c r="F1447" t="s">
        <v>546</v>
      </c>
      <c r="H1447" s="94">
        <v>18400</v>
      </c>
      <c r="I1447" s="126"/>
    </row>
    <row r="1448" spans="1:9" x14ac:dyDescent="0.3">
      <c r="A1448" t="str">
        <f t="shared" si="22"/>
        <v>58Norfolk</v>
      </c>
      <c r="B1448">
        <v>58</v>
      </c>
      <c r="C1448" t="s">
        <v>244</v>
      </c>
      <c r="D1448" t="s">
        <v>1946</v>
      </c>
      <c r="E1448" t="s">
        <v>509</v>
      </c>
      <c r="F1448" t="s">
        <v>546</v>
      </c>
      <c r="H1448" s="94">
        <v>15300</v>
      </c>
      <c r="I1448" s="126"/>
    </row>
    <row r="1449" spans="1:9" x14ac:dyDescent="0.3">
      <c r="A1449" t="str">
        <f t="shared" si="22"/>
        <v>59Norfolk</v>
      </c>
      <c r="B1449">
        <v>59</v>
      </c>
      <c r="C1449" t="s">
        <v>244</v>
      </c>
      <c r="D1449" t="s">
        <v>1947</v>
      </c>
      <c r="E1449" t="s">
        <v>535</v>
      </c>
      <c r="F1449" t="s">
        <v>536</v>
      </c>
      <c r="H1449" s="94">
        <v>352000</v>
      </c>
      <c r="I1449" s="126"/>
    </row>
    <row r="1450" spans="1:9" x14ac:dyDescent="0.3">
      <c r="A1450" t="str">
        <f t="shared" si="22"/>
        <v>60Norfolk</v>
      </c>
      <c r="B1450">
        <v>60</v>
      </c>
      <c r="C1450" t="s">
        <v>244</v>
      </c>
      <c r="D1450" t="s">
        <v>1948</v>
      </c>
      <c r="E1450" t="s">
        <v>523</v>
      </c>
      <c r="F1450" t="s">
        <v>541</v>
      </c>
      <c r="H1450" s="94">
        <v>16000</v>
      </c>
      <c r="I1450" s="126"/>
    </row>
    <row r="1451" spans="1:9" x14ac:dyDescent="0.3">
      <c r="A1451" t="str">
        <f t="shared" si="22"/>
        <v>61Norfolk</v>
      </c>
      <c r="B1451">
        <v>61</v>
      </c>
      <c r="C1451" t="s">
        <v>244</v>
      </c>
      <c r="D1451" t="s">
        <v>1949</v>
      </c>
      <c r="E1451" t="s">
        <v>522</v>
      </c>
      <c r="F1451" t="s">
        <v>546</v>
      </c>
      <c r="H1451" s="94">
        <v>25500</v>
      </c>
      <c r="I1451" s="126"/>
    </row>
    <row r="1452" spans="1:9" x14ac:dyDescent="0.3">
      <c r="A1452" t="str">
        <f t="shared" si="22"/>
        <v>62Norfolk</v>
      </c>
      <c r="B1452">
        <v>62</v>
      </c>
      <c r="C1452" t="s">
        <v>244</v>
      </c>
      <c r="D1452" t="s">
        <v>1950</v>
      </c>
      <c r="E1452" t="s">
        <v>532</v>
      </c>
      <c r="F1452" t="s">
        <v>537</v>
      </c>
      <c r="H1452" s="94">
        <v>264000</v>
      </c>
      <c r="I1452" s="126"/>
    </row>
    <row r="1453" spans="1:9" x14ac:dyDescent="0.3">
      <c r="A1453" t="str">
        <f t="shared" si="22"/>
        <v>63Norfolk</v>
      </c>
      <c r="B1453">
        <v>63</v>
      </c>
      <c r="C1453" t="s">
        <v>244</v>
      </c>
      <c r="D1453" t="s">
        <v>1951</v>
      </c>
      <c r="E1453" t="s">
        <v>549</v>
      </c>
      <c r="F1453" t="s">
        <v>546</v>
      </c>
      <c r="H1453" s="94">
        <v>688034</v>
      </c>
      <c r="I1453" s="126"/>
    </row>
    <row r="1454" spans="1:9" x14ac:dyDescent="0.3">
      <c r="A1454" t="str">
        <f t="shared" si="22"/>
        <v>1North East Lincolnshire</v>
      </c>
      <c r="B1454">
        <v>1</v>
      </c>
      <c r="C1454" t="s">
        <v>246</v>
      </c>
      <c r="D1454" t="s">
        <v>1952</v>
      </c>
      <c r="E1454" t="s">
        <v>523</v>
      </c>
      <c r="F1454" t="s">
        <v>541</v>
      </c>
      <c r="H1454" s="94">
        <v>18000</v>
      </c>
      <c r="I1454" s="126"/>
    </row>
    <row r="1455" spans="1:9" x14ac:dyDescent="0.3">
      <c r="A1455" t="str">
        <f t="shared" si="22"/>
        <v>2North East Lincolnshire</v>
      </c>
      <c r="B1455">
        <v>2</v>
      </c>
      <c r="C1455" t="s">
        <v>246</v>
      </c>
      <c r="D1455" t="s">
        <v>1953</v>
      </c>
      <c r="E1455" t="s">
        <v>532</v>
      </c>
      <c r="F1455" t="s">
        <v>533</v>
      </c>
      <c r="H1455" s="94">
        <v>170358</v>
      </c>
      <c r="I1455" s="126"/>
    </row>
    <row r="1456" spans="1:9" x14ac:dyDescent="0.3">
      <c r="A1456" t="str">
        <f t="shared" si="22"/>
        <v>3North East Lincolnshire</v>
      </c>
      <c r="B1456">
        <v>3</v>
      </c>
      <c r="C1456" t="s">
        <v>246</v>
      </c>
      <c r="D1456" t="s">
        <v>1954</v>
      </c>
      <c r="E1456" t="s">
        <v>529</v>
      </c>
      <c r="F1456" t="s">
        <v>530</v>
      </c>
      <c r="H1456" s="94">
        <v>255500</v>
      </c>
      <c r="I1456" s="126"/>
    </row>
    <row r="1457" spans="1:9" x14ac:dyDescent="0.3">
      <c r="A1457" t="str">
        <f t="shared" si="22"/>
        <v>4North East Lincolnshire</v>
      </c>
      <c r="B1457">
        <v>4</v>
      </c>
      <c r="C1457" t="s">
        <v>246</v>
      </c>
      <c r="D1457" t="s">
        <v>1604</v>
      </c>
      <c r="E1457" t="s">
        <v>524</v>
      </c>
      <c r="H1457" s="94">
        <v>381360</v>
      </c>
      <c r="I1457" s="126"/>
    </row>
    <row r="1458" spans="1:9" x14ac:dyDescent="0.3">
      <c r="A1458" t="str">
        <f t="shared" si="22"/>
        <v>5North East Lincolnshire</v>
      </c>
      <c r="B1458">
        <v>5</v>
      </c>
      <c r="C1458" t="s">
        <v>246</v>
      </c>
      <c r="D1458" t="s">
        <v>1955</v>
      </c>
      <c r="E1458" t="s">
        <v>509</v>
      </c>
      <c r="H1458" s="94">
        <v>40000</v>
      </c>
      <c r="I1458" s="126"/>
    </row>
    <row r="1459" spans="1:9" x14ac:dyDescent="0.3">
      <c r="A1459" t="str">
        <f t="shared" si="22"/>
        <v>6North East Lincolnshire</v>
      </c>
      <c r="B1459">
        <v>6</v>
      </c>
      <c r="C1459" t="s">
        <v>246</v>
      </c>
      <c r="D1459" t="s">
        <v>1206</v>
      </c>
      <c r="E1459" t="s">
        <v>521</v>
      </c>
      <c r="H1459" s="94">
        <v>18413</v>
      </c>
      <c r="I1459" s="126"/>
    </row>
    <row r="1460" spans="1:9" x14ac:dyDescent="0.3">
      <c r="A1460" t="str">
        <f t="shared" si="22"/>
        <v>7North East Lincolnshire</v>
      </c>
      <c r="B1460">
        <v>7</v>
      </c>
      <c r="C1460" t="s">
        <v>246</v>
      </c>
      <c r="D1460" t="s">
        <v>1956</v>
      </c>
      <c r="E1460" t="s">
        <v>535</v>
      </c>
      <c r="F1460" t="s">
        <v>536</v>
      </c>
      <c r="H1460" s="94">
        <v>434400</v>
      </c>
      <c r="I1460" s="126"/>
    </row>
    <row r="1461" spans="1:9" x14ac:dyDescent="0.3">
      <c r="A1461" t="str">
        <f t="shared" si="22"/>
        <v>8North East Lincolnshire</v>
      </c>
      <c r="B1461">
        <v>8</v>
      </c>
      <c r="C1461" t="s">
        <v>246</v>
      </c>
      <c r="D1461" t="s">
        <v>1957</v>
      </c>
      <c r="E1461" t="s">
        <v>529</v>
      </c>
      <c r="F1461" t="s">
        <v>542</v>
      </c>
      <c r="H1461" s="94">
        <v>203832</v>
      </c>
      <c r="I1461" s="126"/>
    </row>
    <row r="1462" spans="1:9" x14ac:dyDescent="0.3">
      <c r="A1462" t="str">
        <f t="shared" si="22"/>
        <v>9North East Lincolnshire</v>
      </c>
      <c r="B1462">
        <v>9</v>
      </c>
      <c r="C1462" t="s">
        <v>246</v>
      </c>
      <c r="D1462" t="s">
        <v>1958</v>
      </c>
      <c r="E1462" t="s">
        <v>527</v>
      </c>
      <c r="F1462" t="s">
        <v>552</v>
      </c>
      <c r="H1462" s="94">
        <v>210000</v>
      </c>
      <c r="I1462" s="126"/>
    </row>
    <row r="1463" spans="1:9" x14ac:dyDescent="0.3">
      <c r="A1463" t="str">
        <f t="shared" si="22"/>
        <v>10North East Lincolnshire</v>
      </c>
      <c r="B1463">
        <v>10</v>
      </c>
      <c r="C1463" t="s">
        <v>246</v>
      </c>
      <c r="D1463" t="s">
        <v>1959</v>
      </c>
      <c r="E1463" t="s">
        <v>534</v>
      </c>
      <c r="F1463" t="s">
        <v>540</v>
      </c>
      <c r="H1463" s="94">
        <v>77000</v>
      </c>
      <c r="I1463" s="126"/>
    </row>
    <row r="1464" spans="1:9" x14ac:dyDescent="0.3">
      <c r="A1464" t="str">
        <f t="shared" si="22"/>
        <v>11North East Lincolnshire</v>
      </c>
      <c r="B1464">
        <v>11</v>
      </c>
      <c r="C1464" t="s">
        <v>246</v>
      </c>
      <c r="D1464" t="s">
        <v>1960</v>
      </c>
      <c r="E1464" t="s">
        <v>522</v>
      </c>
      <c r="H1464" s="94">
        <v>32500</v>
      </c>
      <c r="I1464" s="126"/>
    </row>
    <row r="1465" spans="1:9" x14ac:dyDescent="0.3">
      <c r="A1465" t="str">
        <f t="shared" si="22"/>
        <v>1North Lincolnshire</v>
      </c>
      <c r="B1465">
        <v>1</v>
      </c>
      <c r="C1465" t="s">
        <v>248</v>
      </c>
      <c r="D1465" t="s">
        <v>1961</v>
      </c>
      <c r="E1465" t="s">
        <v>532</v>
      </c>
      <c r="F1465" t="s">
        <v>533</v>
      </c>
      <c r="H1465" s="94">
        <v>381138</v>
      </c>
      <c r="I1465" s="126"/>
    </row>
    <row r="1466" spans="1:9" x14ac:dyDescent="0.3">
      <c r="A1466" t="str">
        <f t="shared" si="22"/>
        <v>2North Lincolnshire</v>
      </c>
      <c r="B1466">
        <v>2</v>
      </c>
      <c r="C1466" t="s">
        <v>248</v>
      </c>
      <c r="D1466" t="s">
        <v>1962</v>
      </c>
      <c r="E1466" t="s">
        <v>549</v>
      </c>
      <c r="F1466" t="s">
        <v>546</v>
      </c>
      <c r="H1466" s="94">
        <v>54473</v>
      </c>
      <c r="I1466" s="126"/>
    </row>
    <row r="1467" spans="1:9" x14ac:dyDescent="0.3">
      <c r="A1467" t="str">
        <f t="shared" si="22"/>
        <v>3North Lincolnshire</v>
      </c>
      <c r="B1467">
        <v>3</v>
      </c>
      <c r="C1467" t="s">
        <v>248</v>
      </c>
      <c r="D1467" t="s">
        <v>1963</v>
      </c>
      <c r="E1467" t="s">
        <v>529</v>
      </c>
      <c r="F1467" t="s">
        <v>542</v>
      </c>
      <c r="H1467" s="94">
        <v>342099</v>
      </c>
      <c r="I1467" s="126"/>
    </row>
    <row r="1468" spans="1:9" x14ac:dyDescent="0.3">
      <c r="A1468" t="str">
        <f t="shared" si="22"/>
        <v>4North Lincolnshire</v>
      </c>
      <c r="B1468">
        <v>4</v>
      </c>
      <c r="C1468" t="s">
        <v>248</v>
      </c>
      <c r="D1468" t="s">
        <v>1964</v>
      </c>
      <c r="E1468" t="s">
        <v>509</v>
      </c>
      <c r="F1468" t="s">
        <v>546</v>
      </c>
      <c r="H1468" s="94">
        <v>32000</v>
      </c>
      <c r="I1468" s="126"/>
    </row>
    <row r="1469" spans="1:9" x14ac:dyDescent="0.3">
      <c r="A1469" t="str">
        <f t="shared" si="22"/>
        <v>5North Lincolnshire</v>
      </c>
      <c r="B1469">
        <v>5</v>
      </c>
      <c r="C1469" t="s">
        <v>248</v>
      </c>
      <c r="D1469" t="s">
        <v>1965</v>
      </c>
      <c r="E1469" t="s">
        <v>522</v>
      </c>
      <c r="F1469" t="s">
        <v>381</v>
      </c>
      <c r="H1469" s="94">
        <v>336419</v>
      </c>
      <c r="I1469" s="126"/>
    </row>
    <row r="1470" spans="1:9" x14ac:dyDescent="0.3">
      <c r="A1470" t="str">
        <f t="shared" si="22"/>
        <v>6North Lincolnshire</v>
      </c>
      <c r="B1470">
        <v>6</v>
      </c>
      <c r="C1470" t="s">
        <v>248</v>
      </c>
      <c r="D1470" t="s">
        <v>1966</v>
      </c>
      <c r="E1470" t="s">
        <v>521</v>
      </c>
      <c r="F1470" t="s">
        <v>546</v>
      </c>
      <c r="H1470" s="94">
        <v>17960</v>
      </c>
      <c r="I1470" s="126"/>
    </row>
    <row r="1471" spans="1:9" x14ac:dyDescent="0.3">
      <c r="A1471" t="str">
        <f t="shared" si="22"/>
        <v>7North Lincolnshire</v>
      </c>
      <c r="B1471">
        <v>7</v>
      </c>
      <c r="C1471" t="s">
        <v>248</v>
      </c>
      <c r="D1471" t="s">
        <v>1967</v>
      </c>
      <c r="E1471" t="s">
        <v>509</v>
      </c>
      <c r="F1471" t="s">
        <v>546</v>
      </c>
      <c r="H1471" s="94">
        <v>60000</v>
      </c>
      <c r="I1471" s="126"/>
    </row>
    <row r="1472" spans="1:9" x14ac:dyDescent="0.3">
      <c r="A1472" t="str">
        <f t="shared" si="22"/>
        <v>8North Lincolnshire</v>
      </c>
      <c r="B1472">
        <v>8</v>
      </c>
      <c r="C1472" t="s">
        <v>248</v>
      </c>
      <c r="D1472" t="s">
        <v>1968</v>
      </c>
      <c r="E1472" t="s">
        <v>509</v>
      </c>
      <c r="F1472" t="s">
        <v>546</v>
      </c>
      <c r="H1472" s="94">
        <v>22209</v>
      </c>
      <c r="I1472" s="126"/>
    </row>
    <row r="1473" spans="1:9" x14ac:dyDescent="0.3">
      <c r="A1473" t="str">
        <f t="shared" si="22"/>
        <v>9North Lincolnshire</v>
      </c>
      <c r="B1473">
        <v>9</v>
      </c>
      <c r="C1473" t="s">
        <v>248</v>
      </c>
      <c r="D1473" t="s">
        <v>1969</v>
      </c>
      <c r="E1473" t="s">
        <v>524</v>
      </c>
      <c r="F1473" t="s">
        <v>525</v>
      </c>
      <c r="H1473" s="94">
        <v>130613</v>
      </c>
      <c r="I1473" s="126"/>
    </row>
    <row r="1474" spans="1:9" x14ac:dyDescent="0.3">
      <c r="A1474" t="str">
        <f t="shared" ref="A1474:A1537" si="23">B1474&amp;C1474</f>
        <v>10North Lincolnshire</v>
      </c>
      <c r="B1474">
        <v>10</v>
      </c>
      <c r="C1474" t="s">
        <v>248</v>
      </c>
      <c r="D1474" t="s">
        <v>1970</v>
      </c>
      <c r="E1474" t="s">
        <v>524</v>
      </c>
      <c r="F1474" t="s">
        <v>525</v>
      </c>
      <c r="H1474" s="94">
        <v>93461</v>
      </c>
      <c r="I1474" s="126"/>
    </row>
    <row r="1475" spans="1:9" x14ac:dyDescent="0.3">
      <c r="A1475" t="str">
        <f t="shared" si="23"/>
        <v>11North Lincolnshire</v>
      </c>
      <c r="B1475">
        <v>11</v>
      </c>
      <c r="C1475" t="s">
        <v>248</v>
      </c>
      <c r="D1475" t="s">
        <v>1971</v>
      </c>
      <c r="E1475" t="s">
        <v>534</v>
      </c>
      <c r="F1475" t="s">
        <v>540</v>
      </c>
      <c r="H1475" s="94">
        <v>177000</v>
      </c>
      <c r="I1475" s="126"/>
    </row>
    <row r="1476" spans="1:9" x14ac:dyDescent="0.3">
      <c r="A1476" t="str">
        <f t="shared" si="23"/>
        <v>12North Lincolnshire</v>
      </c>
      <c r="B1476">
        <v>12</v>
      </c>
      <c r="C1476" t="s">
        <v>248</v>
      </c>
      <c r="D1476" t="s">
        <v>1972</v>
      </c>
      <c r="E1476" t="s">
        <v>509</v>
      </c>
      <c r="F1476" t="s">
        <v>546</v>
      </c>
      <c r="H1476" s="94">
        <v>109000</v>
      </c>
      <c r="I1476" s="126"/>
    </row>
    <row r="1477" spans="1:9" x14ac:dyDescent="0.3">
      <c r="A1477" t="str">
        <f t="shared" si="23"/>
        <v>13North Lincolnshire</v>
      </c>
      <c r="B1477">
        <v>13</v>
      </c>
      <c r="C1477" t="s">
        <v>248</v>
      </c>
      <c r="D1477" t="s">
        <v>1973</v>
      </c>
      <c r="E1477" t="s">
        <v>509</v>
      </c>
      <c r="F1477" t="s">
        <v>546</v>
      </c>
      <c r="H1477" s="94">
        <v>40000</v>
      </c>
      <c r="I1477" s="126"/>
    </row>
    <row r="1478" spans="1:9" x14ac:dyDescent="0.3">
      <c r="A1478" t="str">
        <f t="shared" si="23"/>
        <v>1North Northamptonshire</v>
      </c>
      <c r="B1478">
        <v>1</v>
      </c>
      <c r="C1478" t="s">
        <v>250</v>
      </c>
      <c r="D1478" t="s">
        <v>1974</v>
      </c>
      <c r="E1478" t="s">
        <v>509</v>
      </c>
      <c r="H1478" s="94">
        <v>15600</v>
      </c>
      <c r="I1478" s="126"/>
    </row>
    <row r="1479" spans="1:9" x14ac:dyDescent="0.3">
      <c r="A1479" t="str">
        <f t="shared" si="23"/>
        <v>2North Northamptonshire</v>
      </c>
      <c r="B1479">
        <v>2</v>
      </c>
      <c r="C1479" t="s">
        <v>250</v>
      </c>
      <c r="D1479" t="s">
        <v>1975</v>
      </c>
      <c r="E1479" t="s">
        <v>524</v>
      </c>
      <c r="F1479" t="s">
        <v>525</v>
      </c>
      <c r="H1479" s="94">
        <v>38250</v>
      </c>
      <c r="I1479" s="126"/>
    </row>
    <row r="1480" spans="1:9" x14ac:dyDescent="0.3">
      <c r="A1480" t="str">
        <f t="shared" si="23"/>
        <v>3North Northamptonshire</v>
      </c>
      <c r="B1480">
        <v>3</v>
      </c>
      <c r="C1480" t="s">
        <v>250</v>
      </c>
      <c r="D1480" t="s">
        <v>1976</v>
      </c>
      <c r="E1480" t="s">
        <v>524</v>
      </c>
      <c r="F1480" t="s">
        <v>525</v>
      </c>
      <c r="H1480" s="94">
        <v>125456</v>
      </c>
      <c r="I1480" s="126"/>
    </row>
    <row r="1481" spans="1:9" x14ac:dyDescent="0.3">
      <c r="A1481" t="str">
        <f t="shared" si="23"/>
        <v>4North Northamptonshire</v>
      </c>
      <c r="B1481">
        <v>4</v>
      </c>
      <c r="C1481" t="s">
        <v>250</v>
      </c>
      <c r="D1481" t="s">
        <v>1977</v>
      </c>
      <c r="E1481" t="s">
        <v>509</v>
      </c>
      <c r="H1481" s="94">
        <v>50000</v>
      </c>
      <c r="I1481" s="126"/>
    </row>
    <row r="1482" spans="1:9" x14ac:dyDescent="0.3">
      <c r="A1482" t="str">
        <f t="shared" si="23"/>
        <v>5North Northamptonshire</v>
      </c>
      <c r="B1482">
        <v>5</v>
      </c>
      <c r="C1482" t="s">
        <v>250</v>
      </c>
      <c r="D1482" t="s">
        <v>1978</v>
      </c>
      <c r="E1482" t="s">
        <v>529</v>
      </c>
      <c r="F1482" t="s">
        <v>530</v>
      </c>
      <c r="H1482" s="94">
        <v>200000</v>
      </c>
      <c r="I1482" s="126"/>
    </row>
    <row r="1483" spans="1:9" x14ac:dyDescent="0.3">
      <c r="A1483" t="str">
        <f t="shared" si="23"/>
        <v>6North Northamptonshire</v>
      </c>
      <c r="B1483">
        <v>6</v>
      </c>
      <c r="C1483" t="s">
        <v>250</v>
      </c>
      <c r="D1483" t="s">
        <v>1979</v>
      </c>
      <c r="E1483" t="s">
        <v>524</v>
      </c>
      <c r="F1483" t="s">
        <v>525</v>
      </c>
      <c r="H1483" s="94">
        <v>17000</v>
      </c>
      <c r="I1483" s="126"/>
    </row>
    <row r="1484" spans="1:9" x14ac:dyDescent="0.3">
      <c r="A1484" t="str">
        <f t="shared" si="23"/>
        <v>7North Northamptonshire</v>
      </c>
      <c r="B1484">
        <v>7</v>
      </c>
      <c r="C1484" t="s">
        <v>250</v>
      </c>
      <c r="D1484" t="s">
        <v>1980</v>
      </c>
      <c r="E1484" t="s">
        <v>521</v>
      </c>
      <c r="H1484" s="94">
        <v>17500</v>
      </c>
      <c r="I1484" s="126"/>
    </row>
    <row r="1485" spans="1:9" x14ac:dyDescent="0.3">
      <c r="A1485" t="str">
        <f t="shared" si="23"/>
        <v>8North Northamptonshire</v>
      </c>
      <c r="B1485">
        <v>8</v>
      </c>
      <c r="C1485" t="s">
        <v>250</v>
      </c>
      <c r="D1485" t="s">
        <v>1981</v>
      </c>
      <c r="E1485" t="s">
        <v>535</v>
      </c>
      <c r="F1485" t="s">
        <v>536</v>
      </c>
      <c r="H1485" s="94">
        <v>153000</v>
      </c>
      <c r="I1485" s="126"/>
    </row>
    <row r="1486" spans="1:9" x14ac:dyDescent="0.3">
      <c r="A1486" t="str">
        <f t="shared" si="23"/>
        <v>9North Northamptonshire</v>
      </c>
      <c r="B1486">
        <v>9</v>
      </c>
      <c r="C1486" t="s">
        <v>250</v>
      </c>
      <c r="D1486" t="s">
        <v>1982</v>
      </c>
      <c r="E1486" t="s">
        <v>524</v>
      </c>
      <c r="F1486" t="s">
        <v>525</v>
      </c>
      <c r="H1486" s="94">
        <v>1080650</v>
      </c>
      <c r="I1486" s="126"/>
    </row>
    <row r="1487" spans="1:9" x14ac:dyDescent="0.3">
      <c r="A1487" t="str">
        <f t="shared" si="23"/>
        <v>10North Northamptonshire</v>
      </c>
      <c r="B1487">
        <v>10</v>
      </c>
      <c r="C1487" t="s">
        <v>250</v>
      </c>
      <c r="D1487" t="s">
        <v>1983</v>
      </c>
      <c r="E1487" t="s">
        <v>534</v>
      </c>
      <c r="F1487" t="s">
        <v>540</v>
      </c>
      <c r="H1487" s="94">
        <v>44460</v>
      </c>
      <c r="I1487" s="126"/>
    </row>
    <row r="1488" spans="1:9" x14ac:dyDescent="0.3">
      <c r="A1488" t="str">
        <f t="shared" si="23"/>
        <v>11North Northamptonshire</v>
      </c>
      <c r="B1488">
        <v>11</v>
      </c>
      <c r="C1488" t="s">
        <v>250</v>
      </c>
      <c r="D1488" t="s">
        <v>1984</v>
      </c>
      <c r="E1488" t="s">
        <v>527</v>
      </c>
      <c r="F1488" t="s">
        <v>528</v>
      </c>
      <c r="H1488" s="94">
        <v>220000</v>
      </c>
      <c r="I1488" s="126"/>
    </row>
    <row r="1489" spans="1:9" x14ac:dyDescent="0.3">
      <c r="A1489" t="str">
        <f t="shared" si="23"/>
        <v>12North Northamptonshire</v>
      </c>
      <c r="B1489">
        <v>12</v>
      </c>
      <c r="C1489" t="s">
        <v>250</v>
      </c>
      <c r="D1489" t="s">
        <v>1985</v>
      </c>
      <c r="E1489" t="s">
        <v>509</v>
      </c>
      <c r="H1489" s="94">
        <v>32617</v>
      </c>
      <c r="I1489" s="126"/>
    </row>
    <row r="1490" spans="1:9" x14ac:dyDescent="0.3">
      <c r="A1490" t="str">
        <f t="shared" si="23"/>
        <v>13North Northamptonshire</v>
      </c>
      <c r="B1490">
        <v>13</v>
      </c>
      <c r="C1490" t="s">
        <v>250</v>
      </c>
      <c r="D1490" t="s">
        <v>1986</v>
      </c>
      <c r="E1490" t="s">
        <v>523</v>
      </c>
      <c r="F1490" t="s">
        <v>531</v>
      </c>
      <c r="H1490" s="94">
        <v>74303</v>
      </c>
      <c r="I1490" s="126"/>
    </row>
    <row r="1491" spans="1:9" x14ac:dyDescent="0.3">
      <c r="A1491" t="str">
        <f t="shared" si="23"/>
        <v>14North Northamptonshire</v>
      </c>
      <c r="B1491">
        <v>14</v>
      </c>
      <c r="C1491" t="s">
        <v>250</v>
      </c>
      <c r="D1491" t="s">
        <v>1987</v>
      </c>
      <c r="E1491" t="s">
        <v>529</v>
      </c>
      <c r="F1491" t="s">
        <v>530</v>
      </c>
      <c r="H1491" s="94">
        <v>106216</v>
      </c>
      <c r="I1491" s="126"/>
    </row>
    <row r="1492" spans="1:9" x14ac:dyDescent="0.3">
      <c r="A1492" t="str">
        <f t="shared" si="23"/>
        <v>15North Northamptonshire</v>
      </c>
      <c r="B1492">
        <v>15</v>
      </c>
      <c r="C1492" t="s">
        <v>250</v>
      </c>
      <c r="D1492" t="s">
        <v>1988</v>
      </c>
      <c r="E1492" t="s">
        <v>532</v>
      </c>
      <c r="F1492" t="s">
        <v>545</v>
      </c>
      <c r="H1492" s="94">
        <v>170000</v>
      </c>
      <c r="I1492" s="126"/>
    </row>
    <row r="1493" spans="1:9" x14ac:dyDescent="0.3">
      <c r="A1493" t="str">
        <f t="shared" si="23"/>
        <v>16North Northamptonshire</v>
      </c>
      <c r="B1493">
        <v>16</v>
      </c>
      <c r="C1493" t="s">
        <v>250</v>
      </c>
      <c r="D1493" t="s">
        <v>1989</v>
      </c>
      <c r="E1493" t="s">
        <v>532</v>
      </c>
      <c r="F1493" t="s">
        <v>533</v>
      </c>
      <c r="H1493" s="94">
        <v>153000</v>
      </c>
      <c r="I1493" s="126"/>
    </row>
    <row r="1494" spans="1:9" x14ac:dyDescent="0.3">
      <c r="A1494" t="str">
        <f t="shared" si="23"/>
        <v>17North Northamptonshire</v>
      </c>
      <c r="B1494">
        <v>17</v>
      </c>
      <c r="C1494" t="s">
        <v>250</v>
      </c>
      <c r="D1494" t="s">
        <v>1990</v>
      </c>
      <c r="E1494" t="s">
        <v>535</v>
      </c>
      <c r="F1494" t="s">
        <v>536</v>
      </c>
      <c r="H1494" s="94">
        <v>662400</v>
      </c>
      <c r="I1494" s="126"/>
    </row>
    <row r="1495" spans="1:9" x14ac:dyDescent="0.3">
      <c r="A1495" t="str">
        <f t="shared" si="23"/>
        <v>18North Northamptonshire</v>
      </c>
      <c r="B1495">
        <v>18</v>
      </c>
      <c r="C1495" t="s">
        <v>250</v>
      </c>
      <c r="D1495" t="s">
        <v>1991</v>
      </c>
      <c r="E1495" t="s">
        <v>524</v>
      </c>
      <c r="F1495" t="s">
        <v>525</v>
      </c>
      <c r="H1495" s="94">
        <v>22409</v>
      </c>
      <c r="I1495" s="126"/>
    </row>
    <row r="1496" spans="1:9" x14ac:dyDescent="0.3">
      <c r="A1496" t="str">
        <f t="shared" si="23"/>
        <v>19North Northamptonshire</v>
      </c>
      <c r="B1496">
        <v>19</v>
      </c>
      <c r="C1496" t="s">
        <v>250</v>
      </c>
      <c r="D1496" t="s">
        <v>1992</v>
      </c>
      <c r="E1496" t="s">
        <v>509</v>
      </c>
      <c r="H1496" s="94">
        <v>59350</v>
      </c>
      <c r="I1496" s="126"/>
    </row>
    <row r="1497" spans="1:9" x14ac:dyDescent="0.3">
      <c r="A1497" t="str">
        <f t="shared" si="23"/>
        <v>1North Somerset</v>
      </c>
      <c r="B1497">
        <v>1</v>
      </c>
      <c r="C1497" t="s">
        <v>252</v>
      </c>
      <c r="D1497" t="s">
        <v>1993</v>
      </c>
      <c r="E1497" t="s">
        <v>543</v>
      </c>
      <c r="F1497" t="s">
        <v>544</v>
      </c>
      <c r="H1497" s="94">
        <v>10000</v>
      </c>
      <c r="I1497" s="126"/>
    </row>
    <row r="1498" spans="1:9" x14ac:dyDescent="0.3">
      <c r="A1498" t="str">
        <f t="shared" si="23"/>
        <v>2North Somerset</v>
      </c>
      <c r="B1498">
        <v>2</v>
      </c>
      <c r="C1498" t="s">
        <v>252</v>
      </c>
      <c r="D1498" t="s">
        <v>885</v>
      </c>
      <c r="E1498" t="s">
        <v>529</v>
      </c>
      <c r="F1498" t="s">
        <v>530</v>
      </c>
      <c r="H1498" s="94">
        <v>13750</v>
      </c>
      <c r="I1498" s="126"/>
    </row>
    <row r="1499" spans="1:9" x14ac:dyDescent="0.3">
      <c r="A1499" t="str">
        <f t="shared" si="23"/>
        <v>3North Somerset</v>
      </c>
      <c r="B1499">
        <v>3</v>
      </c>
      <c r="C1499" t="s">
        <v>252</v>
      </c>
      <c r="D1499" t="s">
        <v>887</v>
      </c>
      <c r="E1499" t="s">
        <v>521</v>
      </c>
      <c r="H1499" s="94">
        <v>7600</v>
      </c>
      <c r="I1499" s="126"/>
    </row>
    <row r="1500" spans="1:9" x14ac:dyDescent="0.3">
      <c r="A1500" t="str">
        <f t="shared" si="23"/>
        <v>4North Somerset</v>
      </c>
      <c r="B1500">
        <v>4</v>
      </c>
      <c r="C1500" t="s">
        <v>252</v>
      </c>
      <c r="D1500" t="s">
        <v>1994</v>
      </c>
      <c r="E1500" t="s">
        <v>527</v>
      </c>
      <c r="F1500" t="s">
        <v>552</v>
      </c>
      <c r="H1500" s="94">
        <v>75000</v>
      </c>
      <c r="I1500" s="126"/>
    </row>
    <row r="1501" spans="1:9" x14ac:dyDescent="0.3">
      <c r="A1501" t="str">
        <f t="shared" si="23"/>
        <v>5North Somerset</v>
      </c>
      <c r="B1501">
        <v>5</v>
      </c>
      <c r="C1501" t="s">
        <v>252</v>
      </c>
      <c r="D1501" t="s">
        <v>535</v>
      </c>
      <c r="E1501" t="s">
        <v>524</v>
      </c>
      <c r="F1501" t="s">
        <v>526</v>
      </c>
      <c r="H1501" s="94">
        <v>280000</v>
      </c>
      <c r="I1501" s="126"/>
    </row>
    <row r="1502" spans="1:9" x14ac:dyDescent="0.3">
      <c r="A1502" t="str">
        <f t="shared" si="23"/>
        <v>6North Somerset</v>
      </c>
      <c r="B1502">
        <v>6</v>
      </c>
      <c r="C1502" t="s">
        <v>252</v>
      </c>
      <c r="D1502" t="s">
        <v>890</v>
      </c>
      <c r="E1502" t="s">
        <v>521</v>
      </c>
      <c r="H1502" s="94">
        <v>7500</v>
      </c>
      <c r="I1502" s="126"/>
    </row>
    <row r="1503" spans="1:9" x14ac:dyDescent="0.3">
      <c r="A1503" t="str">
        <f t="shared" si="23"/>
        <v>7North Somerset</v>
      </c>
      <c r="B1503">
        <v>7</v>
      </c>
      <c r="C1503" t="s">
        <v>252</v>
      </c>
      <c r="D1503" t="s">
        <v>1995</v>
      </c>
      <c r="E1503" t="s">
        <v>535</v>
      </c>
      <c r="F1503" t="s">
        <v>536</v>
      </c>
      <c r="H1503" s="94">
        <v>50000</v>
      </c>
      <c r="I1503" s="126"/>
    </row>
    <row r="1504" spans="1:9" x14ac:dyDescent="0.3">
      <c r="A1504" t="str">
        <f t="shared" si="23"/>
        <v>8North Somerset</v>
      </c>
      <c r="B1504">
        <v>8</v>
      </c>
      <c r="C1504" t="s">
        <v>252</v>
      </c>
      <c r="D1504" t="s">
        <v>891</v>
      </c>
      <c r="E1504" t="s">
        <v>529</v>
      </c>
      <c r="F1504" t="s">
        <v>530</v>
      </c>
      <c r="H1504" s="94">
        <v>40000</v>
      </c>
      <c r="I1504" s="126"/>
    </row>
    <row r="1505" spans="1:9" x14ac:dyDescent="0.3">
      <c r="A1505" t="str">
        <f t="shared" si="23"/>
        <v>9North Somerset</v>
      </c>
      <c r="B1505">
        <v>9</v>
      </c>
      <c r="C1505" t="s">
        <v>252</v>
      </c>
      <c r="D1505" t="s">
        <v>1996</v>
      </c>
      <c r="E1505" t="s">
        <v>524</v>
      </c>
      <c r="F1505" t="s">
        <v>526</v>
      </c>
      <c r="H1505" s="94">
        <v>26300</v>
      </c>
      <c r="I1505" s="126"/>
    </row>
    <row r="1506" spans="1:9" x14ac:dyDescent="0.3">
      <c r="A1506" t="str">
        <f t="shared" si="23"/>
        <v>10North Somerset</v>
      </c>
      <c r="B1506">
        <v>10</v>
      </c>
      <c r="C1506" t="s">
        <v>252</v>
      </c>
      <c r="D1506" t="s">
        <v>1997</v>
      </c>
      <c r="E1506" t="s">
        <v>509</v>
      </c>
      <c r="H1506" s="94">
        <v>10000</v>
      </c>
      <c r="I1506" s="126"/>
    </row>
    <row r="1507" spans="1:9" x14ac:dyDescent="0.3">
      <c r="A1507" t="str">
        <f t="shared" si="23"/>
        <v>11North Somerset</v>
      </c>
      <c r="B1507">
        <v>11</v>
      </c>
      <c r="C1507" t="s">
        <v>252</v>
      </c>
      <c r="D1507" t="s">
        <v>892</v>
      </c>
      <c r="E1507" t="s">
        <v>543</v>
      </c>
      <c r="F1507" t="s">
        <v>544</v>
      </c>
      <c r="H1507" s="94">
        <v>21975</v>
      </c>
      <c r="I1507" s="126"/>
    </row>
    <row r="1508" spans="1:9" x14ac:dyDescent="0.3">
      <c r="A1508" t="str">
        <f t="shared" si="23"/>
        <v>12North Somerset</v>
      </c>
      <c r="B1508">
        <v>12</v>
      </c>
      <c r="C1508" t="s">
        <v>252</v>
      </c>
      <c r="D1508" t="s">
        <v>893</v>
      </c>
      <c r="E1508" t="s">
        <v>527</v>
      </c>
      <c r="F1508" t="s">
        <v>539</v>
      </c>
      <c r="H1508" s="94">
        <v>25000</v>
      </c>
      <c r="I1508" s="126"/>
    </row>
    <row r="1509" spans="1:9" x14ac:dyDescent="0.3">
      <c r="A1509" t="str">
        <f t="shared" si="23"/>
        <v>13North Somerset</v>
      </c>
      <c r="B1509">
        <v>13</v>
      </c>
      <c r="C1509" t="s">
        <v>252</v>
      </c>
      <c r="D1509" t="s">
        <v>756</v>
      </c>
      <c r="E1509" t="s">
        <v>529</v>
      </c>
      <c r="F1509" t="s">
        <v>542</v>
      </c>
      <c r="H1509" s="94">
        <v>25000</v>
      </c>
      <c r="I1509" s="126"/>
    </row>
    <row r="1510" spans="1:9" x14ac:dyDescent="0.3">
      <c r="A1510" t="str">
        <f t="shared" si="23"/>
        <v>14North Somerset</v>
      </c>
      <c r="B1510">
        <v>14</v>
      </c>
      <c r="C1510" t="s">
        <v>252</v>
      </c>
      <c r="D1510" t="s">
        <v>756</v>
      </c>
      <c r="E1510" t="s">
        <v>527</v>
      </c>
      <c r="F1510" t="s">
        <v>552</v>
      </c>
      <c r="H1510" s="94">
        <v>400000</v>
      </c>
      <c r="I1510" s="126"/>
    </row>
    <row r="1511" spans="1:9" x14ac:dyDescent="0.3">
      <c r="A1511" t="str">
        <f t="shared" si="23"/>
        <v>15North Somerset</v>
      </c>
      <c r="B1511">
        <v>15</v>
      </c>
      <c r="C1511" t="s">
        <v>252</v>
      </c>
      <c r="D1511" t="s">
        <v>756</v>
      </c>
      <c r="E1511" t="s">
        <v>522</v>
      </c>
      <c r="H1511" s="94">
        <v>141055</v>
      </c>
      <c r="I1511" s="126"/>
    </row>
    <row r="1512" spans="1:9" x14ac:dyDescent="0.3">
      <c r="A1512" t="str">
        <f t="shared" si="23"/>
        <v>16North Somerset</v>
      </c>
      <c r="B1512">
        <v>16</v>
      </c>
      <c r="C1512" t="s">
        <v>252</v>
      </c>
      <c r="D1512" t="s">
        <v>756</v>
      </c>
      <c r="E1512" t="s">
        <v>523</v>
      </c>
      <c r="F1512" t="s">
        <v>531</v>
      </c>
      <c r="H1512" s="94">
        <v>285000</v>
      </c>
      <c r="I1512" s="126"/>
    </row>
    <row r="1513" spans="1:9" x14ac:dyDescent="0.3">
      <c r="A1513" t="str">
        <f t="shared" si="23"/>
        <v>17North Somerset</v>
      </c>
      <c r="B1513">
        <v>17</v>
      </c>
      <c r="C1513" t="s">
        <v>252</v>
      </c>
      <c r="D1513" t="s">
        <v>1300</v>
      </c>
      <c r="E1513" t="s">
        <v>534</v>
      </c>
      <c r="F1513" t="s">
        <v>538</v>
      </c>
      <c r="H1513" s="94">
        <v>200000</v>
      </c>
      <c r="I1513" s="126"/>
    </row>
    <row r="1514" spans="1:9" x14ac:dyDescent="0.3">
      <c r="A1514" t="str">
        <f t="shared" si="23"/>
        <v>18North Somerset</v>
      </c>
      <c r="B1514">
        <v>18</v>
      </c>
      <c r="C1514" t="s">
        <v>252</v>
      </c>
      <c r="D1514" t="s">
        <v>1300</v>
      </c>
      <c r="E1514" t="s">
        <v>534</v>
      </c>
      <c r="F1514" t="s">
        <v>540</v>
      </c>
      <c r="H1514" s="94">
        <v>70000</v>
      </c>
      <c r="I1514" s="126"/>
    </row>
    <row r="1515" spans="1:9" x14ac:dyDescent="0.3">
      <c r="A1515" t="str">
        <f t="shared" si="23"/>
        <v>19North Somerset</v>
      </c>
      <c r="B1515">
        <v>19</v>
      </c>
      <c r="C1515" t="s">
        <v>252</v>
      </c>
      <c r="D1515" t="s">
        <v>894</v>
      </c>
      <c r="E1515" t="s">
        <v>543</v>
      </c>
      <c r="F1515" t="s">
        <v>544</v>
      </c>
      <c r="H1515" s="94">
        <v>6538</v>
      </c>
      <c r="I1515" s="126"/>
    </row>
    <row r="1516" spans="1:9" x14ac:dyDescent="0.3">
      <c r="A1516" t="str">
        <f t="shared" si="23"/>
        <v>20North Somerset</v>
      </c>
      <c r="B1516">
        <v>20</v>
      </c>
      <c r="C1516" t="s">
        <v>252</v>
      </c>
      <c r="D1516" t="s">
        <v>1802</v>
      </c>
      <c r="E1516" t="s">
        <v>529</v>
      </c>
      <c r="F1516" t="s">
        <v>530</v>
      </c>
      <c r="H1516" s="94">
        <v>25000</v>
      </c>
      <c r="I1516" s="126"/>
    </row>
    <row r="1517" spans="1:9" x14ac:dyDescent="0.3">
      <c r="A1517" t="str">
        <f t="shared" si="23"/>
        <v>21North Somerset</v>
      </c>
      <c r="B1517">
        <v>21</v>
      </c>
      <c r="C1517" t="s">
        <v>252</v>
      </c>
      <c r="D1517" t="s">
        <v>1998</v>
      </c>
      <c r="E1517" t="s">
        <v>532</v>
      </c>
      <c r="F1517" t="s">
        <v>537</v>
      </c>
      <c r="H1517" s="94">
        <v>80000</v>
      </c>
      <c r="I1517" s="126"/>
    </row>
    <row r="1518" spans="1:9" x14ac:dyDescent="0.3">
      <c r="A1518" t="str">
        <f t="shared" si="23"/>
        <v>22North Somerset</v>
      </c>
      <c r="B1518">
        <v>22</v>
      </c>
      <c r="C1518" t="s">
        <v>252</v>
      </c>
      <c r="D1518" t="s">
        <v>897</v>
      </c>
      <c r="E1518" t="s">
        <v>543</v>
      </c>
      <c r="F1518" t="s">
        <v>544</v>
      </c>
      <c r="H1518" s="94">
        <v>30000</v>
      </c>
      <c r="I1518" s="126"/>
    </row>
    <row r="1519" spans="1:9" x14ac:dyDescent="0.3">
      <c r="A1519" t="str">
        <f t="shared" si="23"/>
        <v>23North Somerset</v>
      </c>
      <c r="B1519">
        <v>23</v>
      </c>
      <c r="C1519" t="s">
        <v>252</v>
      </c>
      <c r="D1519" t="s">
        <v>898</v>
      </c>
      <c r="E1519" t="s">
        <v>535</v>
      </c>
      <c r="F1519" t="s">
        <v>536</v>
      </c>
      <c r="H1519" s="94">
        <v>70000</v>
      </c>
      <c r="I1519" s="126"/>
    </row>
    <row r="1520" spans="1:9" x14ac:dyDescent="0.3">
      <c r="A1520" t="str">
        <f t="shared" si="23"/>
        <v>24North Somerset</v>
      </c>
      <c r="B1520">
        <v>24</v>
      </c>
      <c r="C1520" t="s">
        <v>252</v>
      </c>
      <c r="D1520" t="s">
        <v>1999</v>
      </c>
      <c r="E1520" t="s">
        <v>535</v>
      </c>
      <c r="F1520" t="s">
        <v>536</v>
      </c>
      <c r="H1520" s="94">
        <v>30000</v>
      </c>
      <c r="I1520" s="126"/>
    </row>
    <row r="1521" spans="1:9" x14ac:dyDescent="0.3">
      <c r="A1521" t="str">
        <f t="shared" si="23"/>
        <v>25North Somerset</v>
      </c>
      <c r="B1521">
        <v>25</v>
      </c>
      <c r="C1521" t="s">
        <v>252</v>
      </c>
      <c r="D1521" t="s">
        <v>902</v>
      </c>
      <c r="E1521" t="s">
        <v>527</v>
      </c>
      <c r="F1521" t="s">
        <v>528</v>
      </c>
      <c r="H1521" s="94">
        <v>3750</v>
      </c>
      <c r="I1521" s="126"/>
    </row>
    <row r="1522" spans="1:9" x14ac:dyDescent="0.3">
      <c r="A1522" t="str">
        <f t="shared" si="23"/>
        <v>26North Somerset</v>
      </c>
      <c r="B1522">
        <v>26</v>
      </c>
      <c r="C1522" t="s">
        <v>252</v>
      </c>
      <c r="D1522" t="s">
        <v>902</v>
      </c>
      <c r="E1522" t="s">
        <v>522</v>
      </c>
      <c r="H1522" s="94">
        <v>310000</v>
      </c>
      <c r="I1522" s="126"/>
    </row>
    <row r="1523" spans="1:9" x14ac:dyDescent="0.3">
      <c r="A1523" t="str">
        <f t="shared" si="23"/>
        <v>27North Somerset</v>
      </c>
      <c r="B1523">
        <v>27</v>
      </c>
      <c r="C1523" t="s">
        <v>252</v>
      </c>
      <c r="D1523" t="s">
        <v>903</v>
      </c>
      <c r="E1523" t="s">
        <v>524</v>
      </c>
      <c r="F1523" t="s">
        <v>525</v>
      </c>
      <c r="H1523" s="94">
        <v>14750</v>
      </c>
      <c r="I1523" s="126"/>
    </row>
    <row r="1524" spans="1:9" x14ac:dyDescent="0.3">
      <c r="A1524" t="str">
        <f t="shared" si="23"/>
        <v>28North Somerset</v>
      </c>
      <c r="B1524">
        <v>28</v>
      </c>
      <c r="C1524" t="s">
        <v>252</v>
      </c>
      <c r="D1524" t="s">
        <v>2000</v>
      </c>
      <c r="E1524" t="s">
        <v>532</v>
      </c>
      <c r="F1524" t="s">
        <v>533</v>
      </c>
      <c r="H1524" s="94">
        <v>65000</v>
      </c>
      <c r="I1524" s="126"/>
    </row>
    <row r="1525" spans="1:9" x14ac:dyDescent="0.3">
      <c r="A1525" t="str">
        <f t="shared" si="23"/>
        <v>29North Somerset</v>
      </c>
      <c r="B1525">
        <v>29</v>
      </c>
      <c r="C1525" t="s">
        <v>252</v>
      </c>
      <c r="D1525" t="s">
        <v>905</v>
      </c>
      <c r="E1525" t="s">
        <v>523</v>
      </c>
      <c r="F1525" t="s">
        <v>541</v>
      </c>
      <c r="H1525" s="94">
        <v>47718</v>
      </c>
      <c r="I1525" s="126"/>
    </row>
    <row r="1526" spans="1:9" x14ac:dyDescent="0.3">
      <c r="A1526" t="str">
        <f t="shared" si="23"/>
        <v>30North Somerset</v>
      </c>
      <c r="B1526">
        <v>30</v>
      </c>
      <c r="C1526" t="s">
        <v>252</v>
      </c>
      <c r="D1526" t="s">
        <v>906</v>
      </c>
      <c r="E1526" t="s">
        <v>532</v>
      </c>
      <c r="F1526" t="s">
        <v>533</v>
      </c>
      <c r="H1526" s="94">
        <v>80000</v>
      </c>
      <c r="I1526" s="126"/>
    </row>
    <row r="1527" spans="1:9" x14ac:dyDescent="0.3">
      <c r="A1527" t="str">
        <f t="shared" si="23"/>
        <v>31North Somerset</v>
      </c>
      <c r="B1527">
        <v>31</v>
      </c>
      <c r="C1527" t="s">
        <v>252</v>
      </c>
      <c r="D1527" t="s">
        <v>2001</v>
      </c>
      <c r="E1527" t="s">
        <v>524</v>
      </c>
      <c r="F1527" t="s">
        <v>525</v>
      </c>
      <c r="H1527" s="94">
        <v>40000</v>
      </c>
      <c r="I1527" s="126"/>
    </row>
    <row r="1528" spans="1:9" x14ac:dyDescent="0.3">
      <c r="A1528" t="str">
        <f t="shared" si="23"/>
        <v>32North Somerset</v>
      </c>
      <c r="B1528">
        <v>32</v>
      </c>
      <c r="C1528" t="s">
        <v>252</v>
      </c>
      <c r="D1528" t="s">
        <v>907</v>
      </c>
      <c r="E1528" t="s">
        <v>523</v>
      </c>
      <c r="F1528" t="s">
        <v>531</v>
      </c>
      <c r="H1528" s="94">
        <v>625000</v>
      </c>
      <c r="I1528" s="126"/>
    </row>
    <row r="1529" spans="1:9" x14ac:dyDescent="0.3">
      <c r="A1529" t="str">
        <f t="shared" si="23"/>
        <v>33North Somerset</v>
      </c>
      <c r="B1529">
        <v>33</v>
      </c>
      <c r="C1529" t="s">
        <v>252</v>
      </c>
      <c r="D1529" t="s">
        <v>909</v>
      </c>
      <c r="E1529" t="s">
        <v>534</v>
      </c>
      <c r="F1529" t="s">
        <v>538</v>
      </c>
      <c r="H1529" s="94">
        <v>15000</v>
      </c>
      <c r="I1529" s="126"/>
    </row>
    <row r="1530" spans="1:9" x14ac:dyDescent="0.3">
      <c r="A1530" t="str">
        <f t="shared" si="23"/>
        <v>34North Somerset</v>
      </c>
      <c r="B1530">
        <v>34</v>
      </c>
      <c r="C1530" t="s">
        <v>252</v>
      </c>
      <c r="D1530" t="s">
        <v>911</v>
      </c>
      <c r="E1530" t="s">
        <v>529</v>
      </c>
      <c r="F1530" t="s">
        <v>550</v>
      </c>
      <c r="H1530" s="94">
        <v>50000</v>
      </c>
      <c r="I1530" s="126"/>
    </row>
    <row r="1531" spans="1:9" x14ac:dyDescent="0.3">
      <c r="A1531" t="str">
        <f t="shared" si="23"/>
        <v>1North Tyneside</v>
      </c>
      <c r="B1531">
        <v>1</v>
      </c>
      <c r="C1531" t="s">
        <v>254</v>
      </c>
      <c r="D1531" t="s">
        <v>2002</v>
      </c>
      <c r="E1531" t="s">
        <v>509</v>
      </c>
      <c r="H1531" s="94">
        <v>54520</v>
      </c>
      <c r="I1531" s="126"/>
    </row>
    <row r="1532" spans="1:9" x14ac:dyDescent="0.3">
      <c r="A1532" t="str">
        <f t="shared" si="23"/>
        <v>2North Tyneside</v>
      </c>
      <c r="B1532">
        <v>2</v>
      </c>
      <c r="C1532" t="s">
        <v>254</v>
      </c>
      <c r="D1532" t="s">
        <v>2003</v>
      </c>
      <c r="E1532" t="s">
        <v>509</v>
      </c>
      <c r="H1532" s="94">
        <v>10000</v>
      </c>
      <c r="I1532" s="126"/>
    </row>
    <row r="1533" spans="1:9" x14ac:dyDescent="0.3">
      <c r="A1533" t="str">
        <f t="shared" si="23"/>
        <v>3North Tyneside</v>
      </c>
      <c r="B1533">
        <v>3</v>
      </c>
      <c r="C1533" t="s">
        <v>254</v>
      </c>
      <c r="D1533" t="s">
        <v>2004</v>
      </c>
      <c r="E1533" t="s">
        <v>521</v>
      </c>
      <c r="F1533" t="s">
        <v>381</v>
      </c>
      <c r="H1533" s="94">
        <v>8590</v>
      </c>
      <c r="I1533" s="126"/>
    </row>
    <row r="1534" spans="1:9" x14ac:dyDescent="0.3">
      <c r="A1534" t="str">
        <f t="shared" si="23"/>
        <v>4North Tyneside</v>
      </c>
      <c r="B1534">
        <v>4</v>
      </c>
      <c r="C1534" t="s">
        <v>254</v>
      </c>
      <c r="D1534" t="s">
        <v>2005</v>
      </c>
      <c r="E1534" t="s">
        <v>521</v>
      </c>
      <c r="H1534" s="94">
        <v>9024</v>
      </c>
      <c r="I1534" s="126"/>
    </row>
    <row r="1535" spans="1:9" x14ac:dyDescent="0.3">
      <c r="A1535" t="str">
        <f t="shared" si="23"/>
        <v>5North Tyneside</v>
      </c>
      <c r="B1535">
        <v>5</v>
      </c>
      <c r="C1535" t="s">
        <v>254</v>
      </c>
      <c r="D1535" t="s">
        <v>1588</v>
      </c>
      <c r="E1535" t="s">
        <v>534</v>
      </c>
      <c r="F1535" t="s">
        <v>538</v>
      </c>
      <c r="H1535" s="94">
        <v>50000</v>
      </c>
      <c r="I1535" s="126"/>
    </row>
    <row r="1536" spans="1:9" x14ac:dyDescent="0.3">
      <c r="A1536" t="str">
        <f t="shared" si="23"/>
        <v>6North Tyneside</v>
      </c>
      <c r="B1536">
        <v>6</v>
      </c>
      <c r="C1536" t="s">
        <v>254</v>
      </c>
      <c r="D1536" t="s">
        <v>2006</v>
      </c>
      <c r="E1536" t="s">
        <v>532</v>
      </c>
      <c r="F1536" t="s">
        <v>533</v>
      </c>
      <c r="H1536" s="94">
        <v>197948</v>
      </c>
      <c r="I1536" s="126"/>
    </row>
    <row r="1537" spans="1:9" x14ac:dyDescent="0.3">
      <c r="A1537" t="str">
        <f t="shared" si="23"/>
        <v>7North Tyneside</v>
      </c>
      <c r="B1537">
        <v>7</v>
      </c>
      <c r="C1537" t="s">
        <v>254</v>
      </c>
      <c r="D1537" t="s">
        <v>2007</v>
      </c>
      <c r="E1537" t="s">
        <v>529</v>
      </c>
      <c r="F1537" t="s">
        <v>550</v>
      </c>
      <c r="H1537" s="94">
        <v>200000</v>
      </c>
      <c r="I1537" s="126"/>
    </row>
    <row r="1538" spans="1:9" x14ac:dyDescent="0.3">
      <c r="A1538" t="str">
        <f t="shared" ref="A1538:A1601" si="24">B1538&amp;C1538</f>
        <v>8North Tyneside</v>
      </c>
      <c r="B1538">
        <v>8</v>
      </c>
      <c r="C1538" t="s">
        <v>254</v>
      </c>
      <c r="D1538" t="s">
        <v>2008</v>
      </c>
      <c r="E1538" t="s">
        <v>529</v>
      </c>
      <c r="F1538" t="s">
        <v>542</v>
      </c>
      <c r="H1538" s="94">
        <v>146000</v>
      </c>
      <c r="I1538" s="126"/>
    </row>
    <row r="1539" spans="1:9" x14ac:dyDescent="0.3">
      <c r="A1539" t="str">
        <f t="shared" si="24"/>
        <v>9North Tyneside</v>
      </c>
      <c r="B1539">
        <v>9</v>
      </c>
      <c r="C1539" t="s">
        <v>254</v>
      </c>
      <c r="D1539" t="s">
        <v>2009</v>
      </c>
      <c r="E1539" t="s">
        <v>535</v>
      </c>
      <c r="F1539" t="s">
        <v>536</v>
      </c>
      <c r="H1539" s="94">
        <v>30000</v>
      </c>
      <c r="I1539" s="126"/>
    </row>
    <row r="1540" spans="1:9" x14ac:dyDescent="0.3">
      <c r="A1540" t="str">
        <f t="shared" si="24"/>
        <v>10North Tyneside</v>
      </c>
      <c r="B1540">
        <v>10</v>
      </c>
      <c r="C1540" t="s">
        <v>254</v>
      </c>
      <c r="D1540" t="s">
        <v>2010</v>
      </c>
      <c r="E1540" t="s">
        <v>529</v>
      </c>
      <c r="F1540" t="s">
        <v>542</v>
      </c>
      <c r="H1540" s="94">
        <v>102000</v>
      </c>
      <c r="I1540" s="126"/>
    </row>
    <row r="1541" spans="1:9" x14ac:dyDescent="0.3">
      <c r="A1541" t="str">
        <f t="shared" si="24"/>
        <v>11North Tyneside</v>
      </c>
      <c r="B1541">
        <v>11</v>
      </c>
      <c r="C1541" t="s">
        <v>254</v>
      </c>
      <c r="D1541" t="s">
        <v>2011</v>
      </c>
      <c r="E1541" t="s">
        <v>532</v>
      </c>
      <c r="F1541" t="s">
        <v>537</v>
      </c>
      <c r="H1541" s="94">
        <v>235000</v>
      </c>
      <c r="I1541" s="126"/>
    </row>
    <row r="1542" spans="1:9" x14ac:dyDescent="0.3">
      <c r="A1542" t="str">
        <f t="shared" si="24"/>
        <v>12North Tyneside</v>
      </c>
      <c r="B1542">
        <v>12</v>
      </c>
      <c r="C1542" t="s">
        <v>254</v>
      </c>
      <c r="D1542" t="s">
        <v>2012</v>
      </c>
      <c r="E1542" t="s">
        <v>529</v>
      </c>
      <c r="F1542" t="s">
        <v>542</v>
      </c>
      <c r="H1542" s="94">
        <v>74000</v>
      </c>
      <c r="I1542" s="126"/>
    </row>
    <row r="1543" spans="1:9" x14ac:dyDescent="0.3">
      <c r="A1543" t="str">
        <f t="shared" si="24"/>
        <v>13North Tyneside</v>
      </c>
      <c r="B1543">
        <v>13</v>
      </c>
      <c r="C1543" t="s">
        <v>254</v>
      </c>
      <c r="D1543" t="s">
        <v>2013</v>
      </c>
      <c r="E1543" t="s">
        <v>535</v>
      </c>
      <c r="F1543" t="s">
        <v>536</v>
      </c>
      <c r="H1543" s="94">
        <v>235000</v>
      </c>
      <c r="I1543" s="126"/>
    </row>
    <row r="1544" spans="1:9" x14ac:dyDescent="0.3">
      <c r="A1544" t="str">
        <f t="shared" si="24"/>
        <v>14North Tyneside</v>
      </c>
      <c r="B1544">
        <v>14</v>
      </c>
      <c r="C1544" t="s">
        <v>254</v>
      </c>
      <c r="D1544" t="s">
        <v>2014</v>
      </c>
      <c r="E1544" t="s">
        <v>532</v>
      </c>
      <c r="F1544" t="s">
        <v>533</v>
      </c>
      <c r="H1544" s="94">
        <v>399641</v>
      </c>
      <c r="I1544" s="126"/>
    </row>
    <row r="1545" spans="1:9" x14ac:dyDescent="0.3">
      <c r="A1545" t="str">
        <f t="shared" si="24"/>
        <v>15North Tyneside</v>
      </c>
      <c r="B1545">
        <v>15</v>
      </c>
      <c r="C1545" t="s">
        <v>254</v>
      </c>
      <c r="D1545" t="s">
        <v>2015</v>
      </c>
      <c r="E1545" t="s">
        <v>509</v>
      </c>
      <c r="H1545" s="94">
        <v>10000</v>
      </c>
      <c r="I1545" s="126"/>
    </row>
    <row r="1546" spans="1:9" x14ac:dyDescent="0.3">
      <c r="A1546" t="str">
        <f t="shared" si="24"/>
        <v>1North Yorkshire</v>
      </c>
      <c r="B1546">
        <v>1</v>
      </c>
      <c r="C1546" t="s">
        <v>256</v>
      </c>
      <c r="D1546" t="s">
        <v>2016</v>
      </c>
      <c r="E1546" t="s">
        <v>532</v>
      </c>
      <c r="F1546" t="s">
        <v>545</v>
      </c>
      <c r="H1546" s="94">
        <v>100000</v>
      </c>
      <c r="I1546" s="126"/>
    </row>
    <row r="1547" spans="1:9" x14ac:dyDescent="0.3">
      <c r="A1547" t="str">
        <f t="shared" si="24"/>
        <v>2North Yorkshire</v>
      </c>
      <c r="B1547">
        <v>2</v>
      </c>
      <c r="C1547" t="s">
        <v>256</v>
      </c>
      <c r="D1547" t="s">
        <v>2017</v>
      </c>
      <c r="E1547" t="s">
        <v>529</v>
      </c>
      <c r="F1547" t="s">
        <v>530</v>
      </c>
      <c r="H1547" s="94">
        <v>700000</v>
      </c>
      <c r="I1547" s="126"/>
    </row>
    <row r="1548" spans="1:9" x14ac:dyDescent="0.3">
      <c r="A1548" t="str">
        <f t="shared" si="24"/>
        <v>3North Yorkshire</v>
      </c>
      <c r="B1548">
        <v>3</v>
      </c>
      <c r="C1548" t="s">
        <v>256</v>
      </c>
      <c r="D1548" t="s">
        <v>798</v>
      </c>
      <c r="E1548" t="s">
        <v>521</v>
      </c>
      <c r="H1548" s="94">
        <v>57307.89</v>
      </c>
      <c r="I1548" s="126"/>
    </row>
    <row r="1549" spans="1:9" x14ac:dyDescent="0.3">
      <c r="A1549" t="str">
        <f t="shared" si="24"/>
        <v>4North Yorkshire</v>
      </c>
      <c r="B1549">
        <v>4</v>
      </c>
      <c r="C1549" t="s">
        <v>256</v>
      </c>
      <c r="D1549" t="s">
        <v>2018</v>
      </c>
      <c r="E1549" t="s">
        <v>535</v>
      </c>
      <c r="F1549" t="s">
        <v>536</v>
      </c>
      <c r="H1549" s="94">
        <v>142000</v>
      </c>
      <c r="I1549" s="126"/>
    </row>
    <row r="1550" spans="1:9" x14ac:dyDescent="0.3">
      <c r="A1550" t="str">
        <f t="shared" si="24"/>
        <v>5North Yorkshire</v>
      </c>
      <c r="B1550">
        <v>5</v>
      </c>
      <c r="C1550" t="s">
        <v>256</v>
      </c>
      <c r="D1550" t="s">
        <v>2019</v>
      </c>
      <c r="E1550" t="s">
        <v>532</v>
      </c>
      <c r="F1550" t="s">
        <v>533</v>
      </c>
      <c r="H1550" s="94">
        <v>90000</v>
      </c>
      <c r="I1550" s="126"/>
    </row>
    <row r="1551" spans="1:9" x14ac:dyDescent="0.3">
      <c r="A1551" t="str">
        <f t="shared" si="24"/>
        <v>6North Yorkshire</v>
      </c>
      <c r="B1551">
        <v>6</v>
      </c>
      <c r="C1551" t="s">
        <v>256</v>
      </c>
      <c r="D1551" t="s">
        <v>2020</v>
      </c>
      <c r="E1551" t="s">
        <v>532</v>
      </c>
      <c r="F1551" t="s">
        <v>545</v>
      </c>
      <c r="H1551" s="94">
        <v>153000</v>
      </c>
      <c r="I1551" s="126"/>
    </row>
    <row r="1552" spans="1:9" x14ac:dyDescent="0.3">
      <c r="A1552" t="str">
        <f t="shared" si="24"/>
        <v>7North Yorkshire</v>
      </c>
      <c r="B1552">
        <v>7</v>
      </c>
      <c r="C1552" t="s">
        <v>256</v>
      </c>
      <c r="D1552" t="s">
        <v>2021</v>
      </c>
      <c r="E1552" t="s">
        <v>543</v>
      </c>
      <c r="F1552" t="s">
        <v>544</v>
      </c>
      <c r="H1552" s="94">
        <v>125000</v>
      </c>
      <c r="I1552" s="126"/>
    </row>
    <row r="1553" spans="1:9" x14ac:dyDescent="0.3">
      <c r="A1553" t="str">
        <f t="shared" si="24"/>
        <v>8North Yorkshire</v>
      </c>
      <c r="B1553">
        <v>8</v>
      </c>
      <c r="C1553" t="s">
        <v>256</v>
      </c>
      <c r="D1553" t="s">
        <v>2022</v>
      </c>
      <c r="E1553" t="s">
        <v>535</v>
      </c>
      <c r="F1553" t="s">
        <v>536</v>
      </c>
      <c r="H1553" s="94">
        <v>200000</v>
      </c>
      <c r="I1553" s="126"/>
    </row>
    <row r="1554" spans="1:9" x14ac:dyDescent="0.3">
      <c r="A1554" t="str">
        <f t="shared" si="24"/>
        <v>9North Yorkshire</v>
      </c>
      <c r="B1554">
        <v>9</v>
      </c>
      <c r="C1554" t="s">
        <v>256</v>
      </c>
      <c r="D1554" t="s">
        <v>2023</v>
      </c>
      <c r="E1554" t="s">
        <v>529</v>
      </c>
      <c r="F1554" t="s">
        <v>509</v>
      </c>
      <c r="H1554" s="94">
        <v>500000</v>
      </c>
      <c r="I1554" s="126"/>
    </row>
    <row r="1555" spans="1:9" x14ac:dyDescent="0.3">
      <c r="A1555" t="str">
        <f t="shared" si="24"/>
        <v>10North Yorkshire</v>
      </c>
      <c r="B1555">
        <v>10</v>
      </c>
      <c r="C1555" t="s">
        <v>256</v>
      </c>
      <c r="D1555" t="s">
        <v>2024</v>
      </c>
      <c r="E1555" t="s">
        <v>529</v>
      </c>
      <c r="F1555" t="s">
        <v>530</v>
      </c>
      <c r="H1555" s="94">
        <v>130000</v>
      </c>
      <c r="I1555" s="126"/>
    </row>
    <row r="1556" spans="1:9" x14ac:dyDescent="0.3">
      <c r="A1556" t="str">
        <f t="shared" si="24"/>
        <v>11North Yorkshire</v>
      </c>
      <c r="B1556">
        <v>11</v>
      </c>
      <c r="C1556" t="s">
        <v>256</v>
      </c>
      <c r="D1556" t="s">
        <v>2025</v>
      </c>
      <c r="E1556" t="s">
        <v>534</v>
      </c>
      <c r="F1556" t="s">
        <v>538</v>
      </c>
      <c r="H1556" s="94">
        <v>138000</v>
      </c>
      <c r="I1556" s="126"/>
    </row>
    <row r="1557" spans="1:9" x14ac:dyDescent="0.3">
      <c r="A1557" t="str">
        <f t="shared" si="24"/>
        <v>12North Yorkshire</v>
      </c>
      <c r="B1557">
        <v>12</v>
      </c>
      <c r="C1557" t="s">
        <v>256</v>
      </c>
      <c r="D1557" t="s">
        <v>2026</v>
      </c>
      <c r="E1557" t="s">
        <v>532</v>
      </c>
      <c r="H1557" s="94">
        <v>241000</v>
      </c>
      <c r="I1557" s="126"/>
    </row>
    <row r="1558" spans="1:9" x14ac:dyDescent="0.3">
      <c r="A1558" t="str">
        <f t="shared" si="24"/>
        <v>13North Yorkshire</v>
      </c>
      <c r="B1558">
        <v>13</v>
      </c>
      <c r="C1558" t="s">
        <v>256</v>
      </c>
      <c r="D1558" t="s">
        <v>2027</v>
      </c>
      <c r="E1558" t="s">
        <v>529</v>
      </c>
      <c r="F1558" t="s">
        <v>509</v>
      </c>
      <c r="H1558" s="94">
        <v>46000</v>
      </c>
      <c r="I1558" s="126"/>
    </row>
    <row r="1559" spans="1:9" x14ac:dyDescent="0.3">
      <c r="A1559" t="str">
        <f t="shared" si="24"/>
        <v>14North Yorkshire</v>
      </c>
      <c r="B1559">
        <v>14</v>
      </c>
      <c r="C1559" t="s">
        <v>256</v>
      </c>
      <c r="D1559" t="s">
        <v>2028</v>
      </c>
      <c r="E1559" t="s">
        <v>534</v>
      </c>
      <c r="H1559" s="94">
        <v>95000</v>
      </c>
      <c r="I1559" s="126"/>
    </row>
    <row r="1560" spans="1:9" x14ac:dyDescent="0.3">
      <c r="A1560" t="str">
        <f t="shared" si="24"/>
        <v>15North Yorkshire</v>
      </c>
      <c r="B1560">
        <v>15</v>
      </c>
      <c r="C1560" t="s">
        <v>256</v>
      </c>
      <c r="D1560" t="s">
        <v>2029</v>
      </c>
      <c r="E1560" t="s">
        <v>535</v>
      </c>
      <c r="H1560" s="94">
        <v>60000</v>
      </c>
      <c r="I1560" s="126"/>
    </row>
    <row r="1561" spans="1:9" x14ac:dyDescent="0.3">
      <c r="A1561" t="str">
        <f t="shared" si="24"/>
        <v>16North Yorkshire</v>
      </c>
      <c r="B1561">
        <v>16</v>
      </c>
      <c r="C1561" t="s">
        <v>256</v>
      </c>
      <c r="D1561" t="s">
        <v>2030</v>
      </c>
      <c r="E1561" t="s">
        <v>535</v>
      </c>
      <c r="F1561" t="s">
        <v>536</v>
      </c>
      <c r="H1561" s="94">
        <v>255667</v>
      </c>
      <c r="I1561" s="126"/>
    </row>
    <row r="1562" spans="1:9" x14ac:dyDescent="0.3">
      <c r="A1562" t="str">
        <f t="shared" si="24"/>
        <v>17North Yorkshire</v>
      </c>
      <c r="B1562">
        <v>17</v>
      </c>
      <c r="C1562" t="s">
        <v>256</v>
      </c>
      <c r="D1562" t="s">
        <v>2031</v>
      </c>
      <c r="E1562" t="s">
        <v>529</v>
      </c>
      <c r="F1562" t="s">
        <v>542</v>
      </c>
      <c r="H1562" s="94">
        <v>790000</v>
      </c>
      <c r="I1562" s="126"/>
    </row>
    <row r="1563" spans="1:9" x14ac:dyDescent="0.3">
      <c r="A1563" t="str">
        <f t="shared" si="24"/>
        <v>18North Yorkshire</v>
      </c>
      <c r="B1563">
        <v>18</v>
      </c>
      <c r="C1563" t="s">
        <v>256</v>
      </c>
      <c r="D1563" t="s">
        <v>2032</v>
      </c>
      <c r="E1563" t="s">
        <v>529</v>
      </c>
      <c r="F1563" t="s">
        <v>542</v>
      </c>
      <c r="H1563" s="94">
        <v>14000</v>
      </c>
      <c r="I1563" s="126"/>
    </row>
    <row r="1564" spans="1:9" x14ac:dyDescent="0.3">
      <c r="A1564" t="str">
        <f t="shared" si="24"/>
        <v>19North Yorkshire</v>
      </c>
      <c r="B1564">
        <v>19</v>
      </c>
      <c r="C1564" t="s">
        <v>256</v>
      </c>
      <c r="D1564" t="s">
        <v>2033</v>
      </c>
      <c r="E1564" t="s">
        <v>535</v>
      </c>
      <c r="H1564" s="94">
        <v>213000</v>
      </c>
      <c r="I1564" s="126"/>
    </row>
    <row r="1565" spans="1:9" x14ac:dyDescent="0.3">
      <c r="A1565" t="str">
        <f t="shared" si="24"/>
        <v>20North Yorkshire</v>
      </c>
      <c r="B1565">
        <v>20</v>
      </c>
      <c r="C1565" t="s">
        <v>256</v>
      </c>
      <c r="D1565" t="s">
        <v>2034</v>
      </c>
      <c r="E1565" t="s">
        <v>524</v>
      </c>
      <c r="H1565" s="94">
        <v>249000</v>
      </c>
      <c r="I1565" s="126"/>
    </row>
    <row r="1566" spans="1:9" x14ac:dyDescent="0.3">
      <c r="A1566" t="str">
        <f t="shared" si="24"/>
        <v>21North Yorkshire</v>
      </c>
      <c r="B1566">
        <v>21</v>
      </c>
      <c r="C1566" t="s">
        <v>256</v>
      </c>
      <c r="D1566" t="s">
        <v>2035</v>
      </c>
      <c r="E1566" t="s">
        <v>529</v>
      </c>
      <c r="F1566" t="s">
        <v>509</v>
      </c>
      <c r="H1566" s="94">
        <v>35000</v>
      </c>
      <c r="I1566" s="126"/>
    </row>
    <row r="1567" spans="1:9" x14ac:dyDescent="0.3">
      <c r="A1567" t="str">
        <f t="shared" si="24"/>
        <v>22North Yorkshire</v>
      </c>
      <c r="B1567">
        <v>22</v>
      </c>
      <c r="C1567" t="s">
        <v>256</v>
      </c>
      <c r="D1567" t="s">
        <v>2036</v>
      </c>
      <c r="E1567" t="s">
        <v>532</v>
      </c>
      <c r="F1567" t="s">
        <v>509</v>
      </c>
      <c r="H1567" s="94">
        <v>20226</v>
      </c>
      <c r="I1567" s="126"/>
    </row>
    <row r="1568" spans="1:9" x14ac:dyDescent="0.3">
      <c r="A1568" t="str">
        <f t="shared" si="24"/>
        <v>23North Yorkshire</v>
      </c>
      <c r="B1568">
        <v>23</v>
      </c>
      <c r="C1568" t="s">
        <v>256</v>
      </c>
      <c r="D1568" t="s">
        <v>1766</v>
      </c>
      <c r="E1568" t="s">
        <v>527</v>
      </c>
      <c r="F1568" t="s">
        <v>552</v>
      </c>
      <c r="H1568" s="94">
        <v>500000</v>
      </c>
      <c r="I1568" s="126"/>
    </row>
    <row r="1569" spans="1:9" x14ac:dyDescent="0.3">
      <c r="A1569" t="str">
        <f t="shared" si="24"/>
        <v>24North Yorkshire</v>
      </c>
      <c r="B1569">
        <v>24</v>
      </c>
      <c r="C1569" t="s">
        <v>256</v>
      </c>
      <c r="D1569" t="s">
        <v>1637</v>
      </c>
      <c r="E1569" t="s">
        <v>524</v>
      </c>
      <c r="H1569" s="94">
        <v>200000</v>
      </c>
      <c r="I1569" s="126"/>
    </row>
    <row r="1570" spans="1:9" x14ac:dyDescent="0.3">
      <c r="A1570" t="str">
        <f t="shared" si="24"/>
        <v>25North Yorkshire</v>
      </c>
      <c r="B1570">
        <v>25</v>
      </c>
      <c r="C1570" t="s">
        <v>256</v>
      </c>
      <c r="D1570" t="s">
        <v>2037</v>
      </c>
      <c r="E1570" t="s">
        <v>529</v>
      </c>
      <c r="F1570" t="s">
        <v>509</v>
      </c>
      <c r="H1570" s="94">
        <v>75000</v>
      </c>
      <c r="I1570" s="126"/>
    </row>
    <row r="1571" spans="1:9" x14ac:dyDescent="0.3">
      <c r="A1571" t="str">
        <f t="shared" si="24"/>
        <v>26North Yorkshire</v>
      </c>
      <c r="B1571">
        <v>26</v>
      </c>
      <c r="C1571" t="s">
        <v>256</v>
      </c>
      <c r="D1571" t="s">
        <v>2038</v>
      </c>
      <c r="E1571" t="s">
        <v>509</v>
      </c>
      <c r="F1571" t="s">
        <v>509</v>
      </c>
      <c r="H1571" s="94">
        <v>50000</v>
      </c>
      <c r="I1571" s="126"/>
    </row>
    <row r="1572" spans="1:9" x14ac:dyDescent="0.3">
      <c r="A1572" t="str">
        <f t="shared" si="24"/>
        <v>27North Yorkshire</v>
      </c>
      <c r="B1572">
        <v>27</v>
      </c>
      <c r="C1572" t="s">
        <v>256</v>
      </c>
      <c r="D1572" t="s">
        <v>2039</v>
      </c>
      <c r="E1572" t="s">
        <v>509</v>
      </c>
      <c r="H1572" s="94">
        <v>228000</v>
      </c>
      <c r="I1572" s="126"/>
    </row>
    <row r="1573" spans="1:9" x14ac:dyDescent="0.3">
      <c r="A1573" t="str">
        <f t="shared" si="24"/>
        <v>28North Yorkshire</v>
      </c>
      <c r="B1573">
        <v>28</v>
      </c>
      <c r="C1573" t="s">
        <v>256</v>
      </c>
      <c r="D1573" t="s">
        <v>2040</v>
      </c>
      <c r="E1573" t="s">
        <v>535</v>
      </c>
      <c r="F1573" t="s">
        <v>536</v>
      </c>
      <c r="H1573" s="94">
        <v>500000</v>
      </c>
      <c r="I1573" s="126"/>
    </row>
    <row r="1574" spans="1:9" x14ac:dyDescent="0.3">
      <c r="A1574" t="str">
        <f t="shared" si="24"/>
        <v>29North Yorkshire</v>
      </c>
      <c r="B1574">
        <v>29</v>
      </c>
      <c r="C1574" t="s">
        <v>256</v>
      </c>
      <c r="D1574" t="s">
        <v>2041</v>
      </c>
      <c r="E1574" t="s">
        <v>529</v>
      </c>
      <c r="F1574" t="s">
        <v>509</v>
      </c>
      <c r="H1574" s="94">
        <v>120000</v>
      </c>
      <c r="I1574" s="126"/>
    </row>
    <row r="1575" spans="1:9" x14ac:dyDescent="0.3">
      <c r="A1575" t="str">
        <f t="shared" si="24"/>
        <v>1Northumberland</v>
      </c>
      <c r="B1575">
        <v>1</v>
      </c>
      <c r="C1575" t="s">
        <v>258</v>
      </c>
      <c r="D1575" t="s">
        <v>2042</v>
      </c>
      <c r="E1575" t="s">
        <v>521</v>
      </c>
      <c r="H1575" s="94">
        <v>25995</v>
      </c>
      <c r="I1575" s="126"/>
    </row>
    <row r="1576" spans="1:9" x14ac:dyDescent="0.3">
      <c r="A1576" t="str">
        <f t="shared" si="24"/>
        <v>2Northumberland</v>
      </c>
      <c r="B1576">
        <v>2</v>
      </c>
      <c r="C1576" t="s">
        <v>258</v>
      </c>
      <c r="D1576" t="s">
        <v>2043</v>
      </c>
      <c r="E1576" t="s">
        <v>527</v>
      </c>
      <c r="F1576" t="s">
        <v>552</v>
      </c>
      <c r="H1576" s="94">
        <v>940000</v>
      </c>
      <c r="I1576" s="126"/>
    </row>
    <row r="1577" spans="1:9" x14ac:dyDescent="0.3">
      <c r="A1577" t="str">
        <f t="shared" si="24"/>
        <v>3Northumberland</v>
      </c>
      <c r="B1577">
        <v>3</v>
      </c>
      <c r="C1577" t="s">
        <v>258</v>
      </c>
      <c r="D1577" t="s">
        <v>2044</v>
      </c>
      <c r="E1577" t="s">
        <v>527</v>
      </c>
      <c r="F1577" t="s">
        <v>552</v>
      </c>
      <c r="H1577" s="94">
        <v>608000</v>
      </c>
      <c r="I1577" s="126"/>
    </row>
    <row r="1578" spans="1:9" x14ac:dyDescent="0.3">
      <c r="A1578" t="str">
        <f t="shared" si="24"/>
        <v>4Northumberland</v>
      </c>
      <c r="B1578">
        <v>4</v>
      </c>
      <c r="C1578" t="s">
        <v>258</v>
      </c>
      <c r="D1578" t="s">
        <v>2045</v>
      </c>
      <c r="E1578" t="s">
        <v>529</v>
      </c>
      <c r="F1578" t="s">
        <v>530</v>
      </c>
      <c r="H1578" s="94">
        <v>500000</v>
      </c>
      <c r="I1578" s="126"/>
    </row>
    <row r="1579" spans="1:9" x14ac:dyDescent="0.3">
      <c r="A1579" t="str">
        <f t="shared" si="24"/>
        <v>5Northumberland</v>
      </c>
      <c r="B1579">
        <v>5</v>
      </c>
      <c r="C1579" t="s">
        <v>258</v>
      </c>
      <c r="D1579" t="s">
        <v>2046</v>
      </c>
      <c r="E1579" t="s">
        <v>534</v>
      </c>
      <c r="F1579" t="s">
        <v>509</v>
      </c>
      <c r="H1579" s="94">
        <v>200595.86</v>
      </c>
      <c r="I1579" s="126"/>
    </row>
    <row r="1580" spans="1:9" x14ac:dyDescent="0.3">
      <c r="A1580" t="str">
        <f t="shared" si="24"/>
        <v>6Northumberland</v>
      </c>
      <c r="B1580">
        <v>6</v>
      </c>
      <c r="C1580" t="s">
        <v>258</v>
      </c>
      <c r="D1580" t="s">
        <v>2047</v>
      </c>
      <c r="E1580" t="s">
        <v>532</v>
      </c>
      <c r="F1580" t="s">
        <v>509</v>
      </c>
      <c r="H1580" s="94">
        <v>100000</v>
      </c>
      <c r="I1580" s="126"/>
    </row>
    <row r="1581" spans="1:9" x14ac:dyDescent="0.3">
      <c r="A1581" t="str">
        <f t="shared" si="24"/>
        <v>7Northumberland</v>
      </c>
      <c r="B1581">
        <v>7</v>
      </c>
      <c r="C1581" t="s">
        <v>258</v>
      </c>
      <c r="D1581" t="s">
        <v>2048</v>
      </c>
      <c r="E1581" t="s">
        <v>532</v>
      </c>
      <c r="F1581" t="s">
        <v>509</v>
      </c>
      <c r="H1581" s="94">
        <v>135000</v>
      </c>
      <c r="I1581" s="126"/>
    </row>
    <row r="1582" spans="1:9" x14ac:dyDescent="0.3">
      <c r="A1582" t="str">
        <f t="shared" si="24"/>
        <v>8Northumberland</v>
      </c>
      <c r="B1582">
        <v>8</v>
      </c>
      <c r="C1582" t="s">
        <v>258</v>
      </c>
      <c r="D1582" t="s">
        <v>2049</v>
      </c>
      <c r="E1582" t="s">
        <v>529</v>
      </c>
      <c r="F1582" t="s">
        <v>542</v>
      </c>
      <c r="H1582" s="94">
        <v>50000</v>
      </c>
      <c r="I1582" s="126"/>
    </row>
    <row r="1583" spans="1:9" x14ac:dyDescent="0.3">
      <c r="A1583" t="str">
        <f t="shared" si="24"/>
        <v>9Northumberland</v>
      </c>
      <c r="B1583">
        <v>9</v>
      </c>
      <c r="C1583" t="s">
        <v>258</v>
      </c>
      <c r="D1583" t="s">
        <v>2050</v>
      </c>
      <c r="E1583" t="s">
        <v>532</v>
      </c>
      <c r="F1583" t="s">
        <v>537</v>
      </c>
      <c r="H1583" s="94">
        <v>40000</v>
      </c>
      <c r="I1583" s="126"/>
    </row>
    <row r="1584" spans="1:9" x14ac:dyDescent="0.3">
      <c r="A1584" t="str">
        <f t="shared" si="24"/>
        <v>1Nottingham</v>
      </c>
      <c r="B1584">
        <v>1</v>
      </c>
      <c r="C1584" t="s">
        <v>260</v>
      </c>
      <c r="D1584" t="s">
        <v>2051</v>
      </c>
      <c r="E1584" t="s">
        <v>543</v>
      </c>
      <c r="F1584" t="s">
        <v>544</v>
      </c>
      <c r="H1584" s="94">
        <v>37684</v>
      </c>
      <c r="I1584" s="126"/>
    </row>
    <row r="1585" spans="1:9" x14ac:dyDescent="0.3">
      <c r="A1585" t="str">
        <f t="shared" si="24"/>
        <v>2Nottingham</v>
      </c>
      <c r="B1585">
        <v>2</v>
      </c>
      <c r="C1585" t="s">
        <v>260</v>
      </c>
      <c r="D1585" t="s">
        <v>2052</v>
      </c>
      <c r="E1585" t="s">
        <v>524</v>
      </c>
      <c r="F1585" t="s">
        <v>525</v>
      </c>
      <c r="H1585" s="94">
        <v>228958</v>
      </c>
      <c r="I1585" s="126"/>
    </row>
    <row r="1586" spans="1:9" x14ac:dyDescent="0.3">
      <c r="A1586" t="str">
        <f t="shared" si="24"/>
        <v>3Nottingham</v>
      </c>
      <c r="B1586">
        <v>3</v>
      </c>
      <c r="C1586" t="s">
        <v>260</v>
      </c>
      <c r="D1586" t="s">
        <v>2053</v>
      </c>
      <c r="E1586" t="s">
        <v>529</v>
      </c>
      <c r="F1586" t="s">
        <v>530</v>
      </c>
      <c r="H1586" s="94">
        <v>228798</v>
      </c>
      <c r="I1586" s="126"/>
    </row>
    <row r="1587" spans="1:9" x14ac:dyDescent="0.3">
      <c r="A1587" t="str">
        <f t="shared" si="24"/>
        <v>4Nottingham</v>
      </c>
      <c r="B1587">
        <v>4</v>
      </c>
      <c r="C1587" t="s">
        <v>260</v>
      </c>
      <c r="D1587" t="s">
        <v>2054</v>
      </c>
      <c r="E1587" t="s">
        <v>529</v>
      </c>
      <c r="F1587" t="s">
        <v>530</v>
      </c>
      <c r="H1587" s="94">
        <v>16528</v>
      </c>
      <c r="I1587" s="126"/>
    </row>
    <row r="1588" spans="1:9" x14ac:dyDescent="0.3">
      <c r="A1588" t="str">
        <f t="shared" si="24"/>
        <v>5Nottingham</v>
      </c>
      <c r="B1588">
        <v>5</v>
      </c>
      <c r="C1588" t="s">
        <v>260</v>
      </c>
      <c r="D1588" t="s">
        <v>2055</v>
      </c>
      <c r="E1588" t="s">
        <v>523</v>
      </c>
      <c r="F1588" t="s">
        <v>531</v>
      </c>
      <c r="H1588" s="94">
        <v>172000</v>
      </c>
      <c r="I1588" s="126"/>
    </row>
    <row r="1589" spans="1:9" x14ac:dyDescent="0.3">
      <c r="A1589" t="str">
        <f t="shared" si="24"/>
        <v>6Nottingham</v>
      </c>
      <c r="B1589">
        <v>6</v>
      </c>
      <c r="C1589" t="s">
        <v>260</v>
      </c>
      <c r="D1589" t="s">
        <v>2056</v>
      </c>
      <c r="E1589" t="s">
        <v>529</v>
      </c>
      <c r="F1589" t="s">
        <v>509</v>
      </c>
      <c r="H1589" s="94">
        <v>30000</v>
      </c>
      <c r="I1589" s="126"/>
    </row>
    <row r="1590" spans="1:9" x14ac:dyDescent="0.3">
      <c r="A1590" t="str">
        <f t="shared" si="24"/>
        <v>7Nottingham</v>
      </c>
      <c r="B1590">
        <v>7</v>
      </c>
      <c r="C1590" t="s">
        <v>260</v>
      </c>
      <c r="D1590" t="s">
        <v>2057</v>
      </c>
      <c r="E1590" t="s">
        <v>543</v>
      </c>
      <c r="F1590" t="s">
        <v>544</v>
      </c>
      <c r="H1590" s="94">
        <v>134502</v>
      </c>
      <c r="I1590" s="126"/>
    </row>
    <row r="1591" spans="1:9" x14ac:dyDescent="0.3">
      <c r="A1591" t="str">
        <f t="shared" si="24"/>
        <v>8Nottingham</v>
      </c>
      <c r="B1591">
        <v>8</v>
      </c>
      <c r="C1591" t="s">
        <v>260</v>
      </c>
      <c r="D1591" t="s">
        <v>2058</v>
      </c>
      <c r="E1591" t="s">
        <v>527</v>
      </c>
      <c r="F1591" t="s">
        <v>539</v>
      </c>
      <c r="H1591" s="94">
        <v>172948</v>
      </c>
      <c r="I1591" s="126"/>
    </row>
    <row r="1592" spans="1:9" x14ac:dyDescent="0.3">
      <c r="A1592" t="str">
        <f t="shared" si="24"/>
        <v>9Nottingham</v>
      </c>
      <c r="B1592">
        <v>9</v>
      </c>
      <c r="C1592" t="s">
        <v>260</v>
      </c>
      <c r="D1592" t="s">
        <v>2059</v>
      </c>
      <c r="E1592" t="s">
        <v>529</v>
      </c>
      <c r="F1592" t="s">
        <v>530</v>
      </c>
      <c r="H1592" s="94">
        <v>275162</v>
      </c>
      <c r="I1592" s="126"/>
    </row>
    <row r="1593" spans="1:9" x14ac:dyDescent="0.3">
      <c r="A1593" t="str">
        <f t="shared" si="24"/>
        <v>10Nottingham</v>
      </c>
      <c r="B1593">
        <v>10</v>
      </c>
      <c r="C1593" t="s">
        <v>260</v>
      </c>
      <c r="D1593" t="s">
        <v>2059</v>
      </c>
      <c r="E1593" t="s">
        <v>532</v>
      </c>
      <c r="F1593" t="s">
        <v>533</v>
      </c>
      <c r="H1593" s="94">
        <v>465892</v>
      </c>
      <c r="I1593" s="126"/>
    </row>
    <row r="1594" spans="1:9" x14ac:dyDescent="0.3">
      <c r="A1594" t="str">
        <f t="shared" si="24"/>
        <v>11Nottingham</v>
      </c>
      <c r="B1594">
        <v>11</v>
      </c>
      <c r="C1594" t="s">
        <v>260</v>
      </c>
      <c r="D1594" t="s">
        <v>2060</v>
      </c>
      <c r="E1594" t="s">
        <v>543</v>
      </c>
      <c r="F1594" t="s">
        <v>544</v>
      </c>
      <c r="H1594" s="94">
        <v>23700</v>
      </c>
      <c r="I1594" s="126"/>
    </row>
    <row r="1595" spans="1:9" x14ac:dyDescent="0.3">
      <c r="A1595" t="str">
        <f t="shared" si="24"/>
        <v>12Nottingham</v>
      </c>
      <c r="B1595">
        <v>12</v>
      </c>
      <c r="C1595" t="s">
        <v>260</v>
      </c>
      <c r="D1595" t="s">
        <v>2061</v>
      </c>
      <c r="E1595" t="s">
        <v>523</v>
      </c>
      <c r="F1595" t="s">
        <v>531</v>
      </c>
      <c r="H1595" s="94">
        <v>233824</v>
      </c>
      <c r="I1595" s="126"/>
    </row>
    <row r="1596" spans="1:9" x14ac:dyDescent="0.3">
      <c r="A1596" t="str">
        <f t="shared" si="24"/>
        <v>13Nottingham</v>
      </c>
      <c r="B1596">
        <v>13</v>
      </c>
      <c r="C1596" t="s">
        <v>260</v>
      </c>
      <c r="D1596" t="s">
        <v>2062</v>
      </c>
      <c r="E1596" t="s">
        <v>523</v>
      </c>
      <c r="F1596" t="s">
        <v>531</v>
      </c>
      <c r="H1596" s="94">
        <v>1121690</v>
      </c>
      <c r="I1596" s="126"/>
    </row>
    <row r="1597" spans="1:9" x14ac:dyDescent="0.3">
      <c r="A1597" t="str">
        <f t="shared" si="24"/>
        <v>14Nottingham</v>
      </c>
      <c r="B1597">
        <v>14</v>
      </c>
      <c r="C1597" t="s">
        <v>260</v>
      </c>
      <c r="D1597" t="s">
        <v>2063</v>
      </c>
      <c r="E1597" t="s">
        <v>523</v>
      </c>
      <c r="F1597" t="s">
        <v>541</v>
      </c>
      <c r="H1597" s="94">
        <v>6717</v>
      </c>
      <c r="I1597" s="126"/>
    </row>
    <row r="1598" spans="1:9" x14ac:dyDescent="0.3">
      <c r="A1598" t="str">
        <f t="shared" si="24"/>
        <v>15Nottingham</v>
      </c>
      <c r="B1598">
        <v>15</v>
      </c>
      <c r="C1598" t="s">
        <v>260</v>
      </c>
      <c r="D1598" t="s">
        <v>2064</v>
      </c>
      <c r="E1598" t="s">
        <v>522</v>
      </c>
      <c r="H1598" s="94">
        <v>76547</v>
      </c>
      <c r="I1598" s="126"/>
    </row>
    <row r="1599" spans="1:9" x14ac:dyDescent="0.3">
      <c r="A1599" t="str">
        <f t="shared" si="24"/>
        <v>16Nottingham</v>
      </c>
      <c r="B1599">
        <v>16</v>
      </c>
      <c r="C1599" t="s">
        <v>260</v>
      </c>
      <c r="D1599" t="s">
        <v>2065</v>
      </c>
      <c r="E1599" t="s">
        <v>529</v>
      </c>
      <c r="F1599" t="s">
        <v>509</v>
      </c>
      <c r="H1599" s="94">
        <v>36553</v>
      </c>
      <c r="I1599" s="126"/>
    </row>
    <row r="1600" spans="1:9" x14ac:dyDescent="0.3">
      <c r="A1600" t="str">
        <f t="shared" si="24"/>
        <v>17Nottingham</v>
      </c>
      <c r="B1600">
        <v>17</v>
      </c>
      <c r="C1600" t="s">
        <v>260</v>
      </c>
      <c r="D1600" t="s">
        <v>2066</v>
      </c>
      <c r="E1600" t="s">
        <v>527</v>
      </c>
      <c r="F1600" t="s">
        <v>551</v>
      </c>
      <c r="H1600" s="94">
        <v>19102</v>
      </c>
      <c r="I1600" s="126"/>
    </row>
    <row r="1601" spans="1:9" x14ac:dyDescent="0.3">
      <c r="A1601" t="str">
        <f t="shared" si="24"/>
        <v>1Nottinghamshire</v>
      </c>
      <c r="B1601">
        <v>1</v>
      </c>
      <c r="C1601" t="s">
        <v>262</v>
      </c>
      <c r="D1601" t="s">
        <v>2067</v>
      </c>
      <c r="E1601" t="s">
        <v>529</v>
      </c>
      <c r="F1601" t="s">
        <v>542</v>
      </c>
      <c r="H1601" s="94">
        <v>300000</v>
      </c>
      <c r="I1601" s="126"/>
    </row>
    <row r="1602" spans="1:9" x14ac:dyDescent="0.3">
      <c r="A1602" t="str">
        <f t="shared" ref="A1602:A1665" si="25">B1602&amp;C1602</f>
        <v>2Nottinghamshire</v>
      </c>
      <c r="B1602">
        <v>2</v>
      </c>
      <c r="C1602" t="s">
        <v>262</v>
      </c>
      <c r="D1602" t="s">
        <v>2068</v>
      </c>
      <c r="E1602" t="s">
        <v>522</v>
      </c>
      <c r="F1602" t="s">
        <v>546</v>
      </c>
      <c r="H1602" s="94">
        <v>90000</v>
      </c>
      <c r="I1602" s="126"/>
    </row>
    <row r="1603" spans="1:9" x14ac:dyDescent="0.3">
      <c r="A1603" t="str">
        <f t="shared" si="25"/>
        <v>3Nottinghamshire</v>
      </c>
      <c r="B1603">
        <v>3</v>
      </c>
      <c r="C1603" t="s">
        <v>262</v>
      </c>
      <c r="D1603" t="s">
        <v>2069</v>
      </c>
      <c r="E1603" t="s">
        <v>524</v>
      </c>
      <c r="F1603" t="s">
        <v>525</v>
      </c>
      <c r="H1603" s="94">
        <v>30000</v>
      </c>
      <c r="I1603" s="126"/>
    </row>
    <row r="1604" spans="1:9" x14ac:dyDescent="0.3">
      <c r="A1604" t="str">
        <f t="shared" si="25"/>
        <v>4Nottinghamshire</v>
      </c>
      <c r="B1604">
        <v>4</v>
      </c>
      <c r="C1604" t="s">
        <v>262</v>
      </c>
      <c r="D1604" t="s">
        <v>2070</v>
      </c>
      <c r="E1604" t="s">
        <v>543</v>
      </c>
      <c r="F1604" t="s">
        <v>544</v>
      </c>
      <c r="H1604" s="94">
        <v>132378</v>
      </c>
      <c r="I1604" s="126"/>
    </row>
    <row r="1605" spans="1:9" x14ac:dyDescent="0.3">
      <c r="A1605" t="str">
        <f t="shared" si="25"/>
        <v>5Nottinghamshire</v>
      </c>
      <c r="B1605">
        <v>5</v>
      </c>
      <c r="C1605" t="s">
        <v>262</v>
      </c>
      <c r="D1605" t="s">
        <v>2051</v>
      </c>
      <c r="E1605" t="s">
        <v>543</v>
      </c>
      <c r="F1605" t="s">
        <v>544</v>
      </c>
      <c r="H1605" s="94">
        <v>85751</v>
      </c>
      <c r="I1605" s="126"/>
    </row>
    <row r="1606" spans="1:9" x14ac:dyDescent="0.3">
      <c r="A1606" t="str">
        <f t="shared" si="25"/>
        <v>6Nottinghamshire</v>
      </c>
      <c r="B1606">
        <v>6</v>
      </c>
      <c r="C1606" t="s">
        <v>262</v>
      </c>
      <c r="D1606" t="s">
        <v>2071</v>
      </c>
      <c r="E1606" t="s">
        <v>535</v>
      </c>
      <c r="F1606" t="s">
        <v>536</v>
      </c>
      <c r="H1606" s="94">
        <v>88000</v>
      </c>
      <c r="I1606" s="126"/>
    </row>
    <row r="1607" spans="1:9" x14ac:dyDescent="0.3">
      <c r="A1607" t="str">
        <f t="shared" si="25"/>
        <v>7Nottinghamshire</v>
      </c>
      <c r="B1607">
        <v>7</v>
      </c>
      <c r="C1607" t="s">
        <v>262</v>
      </c>
      <c r="D1607" t="s">
        <v>982</v>
      </c>
      <c r="E1607" t="s">
        <v>521</v>
      </c>
      <c r="F1607" t="s">
        <v>546</v>
      </c>
      <c r="H1607" s="94">
        <v>29000</v>
      </c>
      <c r="I1607" s="126"/>
    </row>
    <row r="1608" spans="1:9" x14ac:dyDescent="0.3">
      <c r="A1608" t="str">
        <f t="shared" si="25"/>
        <v>8Nottinghamshire</v>
      </c>
      <c r="B1608">
        <v>8</v>
      </c>
      <c r="C1608" t="s">
        <v>262</v>
      </c>
      <c r="D1608" t="s">
        <v>2072</v>
      </c>
      <c r="E1608" t="s">
        <v>532</v>
      </c>
      <c r="F1608" t="s">
        <v>545</v>
      </c>
      <c r="H1608" s="94">
        <v>23700</v>
      </c>
      <c r="I1608" s="126"/>
    </row>
    <row r="1609" spans="1:9" x14ac:dyDescent="0.3">
      <c r="A1609" t="str">
        <f t="shared" si="25"/>
        <v>9Nottinghamshire</v>
      </c>
      <c r="B1609">
        <v>9</v>
      </c>
      <c r="C1609" t="s">
        <v>262</v>
      </c>
      <c r="D1609" t="s">
        <v>2073</v>
      </c>
      <c r="E1609" t="s">
        <v>529</v>
      </c>
      <c r="F1609" t="s">
        <v>530</v>
      </c>
      <c r="H1609" s="94">
        <v>441180</v>
      </c>
      <c r="I1609" s="126"/>
    </row>
    <row r="1610" spans="1:9" x14ac:dyDescent="0.3">
      <c r="A1610" t="str">
        <f t="shared" si="25"/>
        <v>10Nottinghamshire</v>
      </c>
      <c r="B1610">
        <v>10</v>
      </c>
      <c r="C1610" t="s">
        <v>262</v>
      </c>
      <c r="D1610" t="s">
        <v>2074</v>
      </c>
      <c r="E1610" t="s">
        <v>543</v>
      </c>
      <c r="F1610" t="s">
        <v>544</v>
      </c>
      <c r="H1610" s="94">
        <v>4800</v>
      </c>
      <c r="I1610" s="126"/>
    </row>
    <row r="1611" spans="1:9" x14ac:dyDescent="0.3">
      <c r="A1611" t="str">
        <f t="shared" si="25"/>
        <v>11Nottinghamshire</v>
      </c>
      <c r="B1611">
        <v>11</v>
      </c>
      <c r="C1611" t="s">
        <v>262</v>
      </c>
      <c r="D1611" t="s">
        <v>2075</v>
      </c>
      <c r="E1611" t="s">
        <v>524</v>
      </c>
      <c r="F1611" t="s">
        <v>525</v>
      </c>
      <c r="H1611" s="94">
        <v>260000</v>
      </c>
      <c r="I1611" s="126"/>
    </row>
    <row r="1612" spans="1:9" x14ac:dyDescent="0.3">
      <c r="A1612" t="str">
        <f t="shared" si="25"/>
        <v>12Nottinghamshire</v>
      </c>
      <c r="B1612">
        <v>12</v>
      </c>
      <c r="C1612" t="s">
        <v>262</v>
      </c>
      <c r="D1612" t="s">
        <v>2076</v>
      </c>
      <c r="E1612" t="s">
        <v>524</v>
      </c>
      <c r="F1612" t="s">
        <v>526</v>
      </c>
      <c r="H1612" s="94">
        <v>150000</v>
      </c>
      <c r="I1612" s="126"/>
    </row>
    <row r="1613" spans="1:9" x14ac:dyDescent="0.3">
      <c r="A1613" t="str">
        <f t="shared" si="25"/>
        <v>13Nottinghamshire</v>
      </c>
      <c r="B1613">
        <v>13</v>
      </c>
      <c r="C1613" t="s">
        <v>262</v>
      </c>
      <c r="D1613" t="s">
        <v>2077</v>
      </c>
      <c r="E1613" t="s">
        <v>523</v>
      </c>
      <c r="F1613" t="s">
        <v>531</v>
      </c>
      <c r="H1613" s="94">
        <v>22500</v>
      </c>
      <c r="I1613" s="126"/>
    </row>
    <row r="1614" spans="1:9" x14ac:dyDescent="0.3">
      <c r="A1614" t="str">
        <f t="shared" si="25"/>
        <v>14Nottinghamshire</v>
      </c>
      <c r="B1614">
        <v>14</v>
      </c>
      <c r="C1614" t="s">
        <v>262</v>
      </c>
      <c r="D1614" t="s">
        <v>2078</v>
      </c>
      <c r="E1614" t="s">
        <v>532</v>
      </c>
      <c r="F1614" t="s">
        <v>533</v>
      </c>
      <c r="H1614" s="94">
        <v>400000</v>
      </c>
      <c r="I1614" s="126"/>
    </row>
    <row r="1615" spans="1:9" x14ac:dyDescent="0.3">
      <c r="A1615" t="str">
        <f t="shared" si="25"/>
        <v>15Nottinghamshire</v>
      </c>
      <c r="B1615">
        <v>15</v>
      </c>
      <c r="C1615" t="s">
        <v>262</v>
      </c>
      <c r="D1615" t="s">
        <v>2079</v>
      </c>
      <c r="E1615" t="s">
        <v>527</v>
      </c>
      <c r="F1615" t="s">
        <v>528</v>
      </c>
      <c r="H1615" s="94">
        <v>750000</v>
      </c>
      <c r="I1615" s="126"/>
    </row>
    <row r="1616" spans="1:9" x14ac:dyDescent="0.3">
      <c r="A1616" t="str">
        <f t="shared" si="25"/>
        <v>16Nottinghamshire</v>
      </c>
      <c r="B1616">
        <v>16</v>
      </c>
      <c r="C1616" t="s">
        <v>262</v>
      </c>
      <c r="D1616" t="s">
        <v>2080</v>
      </c>
      <c r="E1616" t="s">
        <v>529</v>
      </c>
      <c r="F1616" t="s">
        <v>542</v>
      </c>
      <c r="H1616" s="94">
        <v>600000</v>
      </c>
      <c r="I1616" s="126"/>
    </row>
    <row r="1617" spans="1:9" x14ac:dyDescent="0.3">
      <c r="A1617" t="str">
        <f t="shared" si="25"/>
        <v>17Nottinghamshire</v>
      </c>
      <c r="B1617">
        <v>17</v>
      </c>
      <c r="C1617" t="s">
        <v>262</v>
      </c>
      <c r="D1617" t="s">
        <v>2081</v>
      </c>
      <c r="E1617" t="s">
        <v>523</v>
      </c>
      <c r="F1617" t="s">
        <v>531</v>
      </c>
      <c r="H1617" s="94">
        <v>295000</v>
      </c>
      <c r="I1617" s="126"/>
    </row>
    <row r="1618" spans="1:9" x14ac:dyDescent="0.3">
      <c r="A1618" t="str">
        <f t="shared" si="25"/>
        <v>18Nottinghamshire</v>
      </c>
      <c r="B1618">
        <v>18</v>
      </c>
      <c r="C1618" t="s">
        <v>262</v>
      </c>
      <c r="D1618" t="s">
        <v>2061</v>
      </c>
      <c r="E1618" t="s">
        <v>523</v>
      </c>
      <c r="F1618" t="s">
        <v>531</v>
      </c>
      <c r="H1618" s="94">
        <v>202000</v>
      </c>
      <c r="I1618" s="126"/>
    </row>
    <row r="1619" spans="1:9" x14ac:dyDescent="0.3">
      <c r="A1619" t="str">
        <f t="shared" si="25"/>
        <v>19Nottinghamshire</v>
      </c>
      <c r="B1619">
        <v>19</v>
      </c>
      <c r="C1619" t="s">
        <v>262</v>
      </c>
      <c r="D1619" t="s">
        <v>2082</v>
      </c>
      <c r="E1619" t="s">
        <v>543</v>
      </c>
      <c r="F1619" t="s">
        <v>546</v>
      </c>
      <c r="H1619" s="94">
        <v>97000</v>
      </c>
      <c r="I1619" s="126"/>
    </row>
    <row r="1620" spans="1:9" x14ac:dyDescent="0.3">
      <c r="A1620" t="str">
        <f t="shared" si="25"/>
        <v>20Nottinghamshire</v>
      </c>
      <c r="B1620">
        <v>20</v>
      </c>
      <c r="C1620" t="s">
        <v>262</v>
      </c>
      <c r="D1620" t="s">
        <v>2083</v>
      </c>
      <c r="E1620" t="s">
        <v>543</v>
      </c>
      <c r="F1620" t="s">
        <v>546</v>
      </c>
      <c r="H1620" s="94">
        <v>55000</v>
      </c>
      <c r="I1620" s="126"/>
    </row>
    <row r="1621" spans="1:9" x14ac:dyDescent="0.3">
      <c r="A1621" t="str">
        <f t="shared" si="25"/>
        <v>21Nottinghamshire</v>
      </c>
      <c r="B1621">
        <v>21</v>
      </c>
      <c r="C1621" t="s">
        <v>262</v>
      </c>
      <c r="D1621" t="s">
        <v>2084</v>
      </c>
      <c r="E1621" t="s">
        <v>535</v>
      </c>
      <c r="F1621" t="s">
        <v>546</v>
      </c>
      <c r="H1621" s="94">
        <v>324000</v>
      </c>
      <c r="I1621" s="126"/>
    </row>
    <row r="1622" spans="1:9" x14ac:dyDescent="0.3">
      <c r="A1622" t="str">
        <f t="shared" si="25"/>
        <v>22Nottinghamshire</v>
      </c>
      <c r="B1622">
        <v>22</v>
      </c>
      <c r="C1622" t="s">
        <v>262</v>
      </c>
      <c r="D1622" t="s">
        <v>2085</v>
      </c>
      <c r="E1622" t="s">
        <v>535</v>
      </c>
      <c r="F1622" t="s">
        <v>546</v>
      </c>
      <c r="H1622" s="94">
        <v>418000</v>
      </c>
      <c r="I1622" s="126"/>
    </row>
    <row r="1623" spans="1:9" x14ac:dyDescent="0.3">
      <c r="A1623" t="str">
        <f t="shared" si="25"/>
        <v>23Nottinghamshire</v>
      </c>
      <c r="B1623">
        <v>23</v>
      </c>
      <c r="C1623" t="s">
        <v>262</v>
      </c>
      <c r="D1623" t="s">
        <v>2062</v>
      </c>
      <c r="E1623" t="s">
        <v>523</v>
      </c>
      <c r="F1623" t="s">
        <v>531</v>
      </c>
      <c r="H1623" s="94">
        <v>1423493</v>
      </c>
      <c r="I1623" s="126"/>
    </row>
    <row r="1624" spans="1:9" x14ac:dyDescent="0.3">
      <c r="A1624" t="str">
        <f t="shared" si="25"/>
        <v>24Nottinghamshire</v>
      </c>
      <c r="B1624">
        <v>24</v>
      </c>
      <c r="C1624" t="s">
        <v>262</v>
      </c>
      <c r="D1624" t="s">
        <v>2063</v>
      </c>
      <c r="E1624" t="s">
        <v>523</v>
      </c>
      <c r="F1624" t="s">
        <v>541</v>
      </c>
      <c r="H1624" s="94">
        <v>15283</v>
      </c>
      <c r="I1624" s="126"/>
    </row>
    <row r="1625" spans="1:9" x14ac:dyDescent="0.3">
      <c r="A1625" t="str">
        <f t="shared" si="25"/>
        <v>25Nottinghamshire</v>
      </c>
      <c r="B1625">
        <v>25</v>
      </c>
      <c r="C1625" t="s">
        <v>262</v>
      </c>
      <c r="D1625" t="s">
        <v>2086</v>
      </c>
      <c r="E1625" t="s">
        <v>543</v>
      </c>
      <c r="F1625" t="s">
        <v>544</v>
      </c>
      <c r="H1625" s="94">
        <v>90000</v>
      </c>
      <c r="I1625" s="126"/>
    </row>
    <row r="1626" spans="1:9" x14ac:dyDescent="0.3">
      <c r="A1626" t="str">
        <f t="shared" si="25"/>
        <v>26Nottinghamshire</v>
      </c>
      <c r="B1626">
        <v>26</v>
      </c>
      <c r="C1626" t="s">
        <v>262</v>
      </c>
      <c r="D1626" t="s">
        <v>2087</v>
      </c>
      <c r="E1626" t="s">
        <v>523</v>
      </c>
      <c r="F1626" t="s">
        <v>531</v>
      </c>
      <c r="H1626" s="94">
        <v>150000</v>
      </c>
      <c r="I1626" s="126"/>
    </row>
    <row r="1627" spans="1:9" x14ac:dyDescent="0.3">
      <c r="A1627" t="str">
        <f t="shared" si="25"/>
        <v>27Nottinghamshire</v>
      </c>
      <c r="B1627">
        <v>27</v>
      </c>
      <c r="C1627" t="s">
        <v>262</v>
      </c>
      <c r="D1627" t="s">
        <v>2088</v>
      </c>
      <c r="E1627" t="s">
        <v>532</v>
      </c>
      <c r="F1627" t="s">
        <v>545</v>
      </c>
      <c r="H1627" s="94">
        <v>100000</v>
      </c>
      <c r="I1627" s="126"/>
    </row>
    <row r="1628" spans="1:9" x14ac:dyDescent="0.3">
      <c r="A1628" t="str">
        <f t="shared" si="25"/>
        <v>28Nottinghamshire</v>
      </c>
      <c r="B1628">
        <v>28</v>
      </c>
      <c r="C1628" t="s">
        <v>262</v>
      </c>
      <c r="D1628" t="s">
        <v>1614</v>
      </c>
      <c r="E1628" t="s">
        <v>534</v>
      </c>
      <c r="F1628" t="s">
        <v>509</v>
      </c>
      <c r="H1628" s="94">
        <v>140000</v>
      </c>
      <c r="I1628" s="126"/>
    </row>
    <row r="1629" spans="1:9" x14ac:dyDescent="0.3">
      <c r="A1629" t="str">
        <f t="shared" si="25"/>
        <v>1Oldham</v>
      </c>
      <c r="B1629">
        <v>1</v>
      </c>
      <c r="C1629" t="s">
        <v>264</v>
      </c>
      <c r="D1629" t="s">
        <v>521</v>
      </c>
      <c r="E1629" t="s">
        <v>521</v>
      </c>
      <c r="H1629" s="94">
        <v>25730</v>
      </c>
      <c r="I1629" s="126"/>
    </row>
    <row r="1630" spans="1:9" x14ac:dyDescent="0.3">
      <c r="A1630" t="str">
        <f t="shared" si="25"/>
        <v>2Oldham</v>
      </c>
      <c r="B1630">
        <v>2</v>
      </c>
      <c r="C1630" t="s">
        <v>264</v>
      </c>
      <c r="D1630" t="s">
        <v>2089</v>
      </c>
      <c r="E1630" t="s">
        <v>527</v>
      </c>
      <c r="F1630" t="s">
        <v>528</v>
      </c>
      <c r="H1630" s="94">
        <v>333177</v>
      </c>
      <c r="I1630" s="126"/>
    </row>
    <row r="1631" spans="1:9" x14ac:dyDescent="0.3">
      <c r="A1631" t="str">
        <f t="shared" si="25"/>
        <v>3Oldham</v>
      </c>
      <c r="B1631">
        <v>3</v>
      </c>
      <c r="C1631" t="s">
        <v>264</v>
      </c>
      <c r="D1631" t="s">
        <v>2090</v>
      </c>
      <c r="E1631" t="s">
        <v>532</v>
      </c>
      <c r="F1631" t="s">
        <v>509</v>
      </c>
      <c r="H1631" s="94">
        <v>380000</v>
      </c>
      <c r="I1631" s="126"/>
    </row>
    <row r="1632" spans="1:9" x14ac:dyDescent="0.3">
      <c r="A1632" t="str">
        <f t="shared" si="25"/>
        <v>4Oldham</v>
      </c>
      <c r="B1632">
        <v>4</v>
      </c>
      <c r="C1632" t="s">
        <v>264</v>
      </c>
      <c r="D1632" t="s">
        <v>2091</v>
      </c>
      <c r="E1632" t="s">
        <v>509</v>
      </c>
      <c r="H1632" s="94">
        <v>780711</v>
      </c>
      <c r="I1632" s="126"/>
    </row>
    <row r="1633" spans="1:9" x14ac:dyDescent="0.3">
      <c r="A1633" t="str">
        <f t="shared" si="25"/>
        <v>5Oldham</v>
      </c>
      <c r="B1633">
        <v>5</v>
      </c>
      <c r="C1633" t="s">
        <v>264</v>
      </c>
      <c r="D1633" t="s">
        <v>2092</v>
      </c>
      <c r="E1633" t="s">
        <v>529</v>
      </c>
      <c r="F1633" t="s">
        <v>542</v>
      </c>
      <c r="H1633" s="94">
        <v>20000</v>
      </c>
      <c r="I1633" s="126"/>
    </row>
    <row r="1634" spans="1:9" x14ac:dyDescent="0.3">
      <c r="A1634" t="str">
        <f t="shared" si="25"/>
        <v>6Oldham</v>
      </c>
      <c r="B1634">
        <v>6</v>
      </c>
      <c r="C1634" t="s">
        <v>264</v>
      </c>
      <c r="D1634" t="s">
        <v>2093</v>
      </c>
      <c r="E1634" t="s">
        <v>532</v>
      </c>
      <c r="F1634" t="s">
        <v>533</v>
      </c>
      <c r="H1634" s="94">
        <v>100000</v>
      </c>
      <c r="I1634" s="126"/>
    </row>
    <row r="1635" spans="1:9" x14ac:dyDescent="0.3">
      <c r="A1635" t="str">
        <f t="shared" si="25"/>
        <v>7Oldham</v>
      </c>
      <c r="B1635">
        <v>7</v>
      </c>
      <c r="C1635" t="s">
        <v>264</v>
      </c>
      <c r="D1635" t="s">
        <v>2094</v>
      </c>
      <c r="E1635" t="s">
        <v>527</v>
      </c>
      <c r="F1635" t="s">
        <v>528</v>
      </c>
      <c r="H1635" s="94">
        <v>934270</v>
      </c>
      <c r="I1635" s="126"/>
    </row>
    <row r="1636" spans="1:9" x14ac:dyDescent="0.3">
      <c r="A1636" t="str">
        <f t="shared" si="25"/>
        <v>1Oxfordshire</v>
      </c>
      <c r="B1636">
        <v>1</v>
      </c>
      <c r="C1636" t="s">
        <v>266</v>
      </c>
      <c r="D1636" t="s">
        <v>2095</v>
      </c>
      <c r="E1636" t="s">
        <v>527</v>
      </c>
      <c r="F1636" t="s">
        <v>539</v>
      </c>
      <c r="H1636" s="94">
        <v>700000</v>
      </c>
      <c r="I1636" s="126"/>
    </row>
    <row r="1637" spans="1:9" x14ac:dyDescent="0.3">
      <c r="A1637" t="str">
        <f t="shared" si="25"/>
        <v>2Oxfordshire</v>
      </c>
      <c r="B1637">
        <v>2</v>
      </c>
      <c r="C1637" t="s">
        <v>266</v>
      </c>
      <c r="D1637" t="s">
        <v>2095</v>
      </c>
      <c r="E1637" t="s">
        <v>522</v>
      </c>
      <c r="F1637" t="s">
        <v>546</v>
      </c>
      <c r="H1637" s="94">
        <v>415000</v>
      </c>
      <c r="I1637" s="126"/>
    </row>
    <row r="1638" spans="1:9" x14ac:dyDescent="0.3">
      <c r="A1638" t="str">
        <f t="shared" si="25"/>
        <v>3Oxfordshire</v>
      </c>
      <c r="B1638">
        <v>3</v>
      </c>
      <c r="C1638" t="s">
        <v>266</v>
      </c>
      <c r="D1638" t="s">
        <v>1338</v>
      </c>
      <c r="E1638" t="s">
        <v>535</v>
      </c>
      <c r="F1638" t="s">
        <v>536</v>
      </c>
      <c r="H1638" s="94">
        <v>1600000</v>
      </c>
      <c r="I1638" s="126"/>
    </row>
    <row r="1639" spans="1:9" x14ac:dyDescent="0.3">
      <c r="A1639" t="str">
        <f t="shared" si="25"/>
        <v>4Oxfordshire</v>
      </c>
      <c r="B1639">
        <v>4</v>
      </c>
      <c r="C1639" t="s">
        <v>266</v>
      </c>
      <c r="D1639" t="s">
        <v>2096</v>
      </c>
      <c r="E1639" t="s">
        <v>535</v>
      </c>
      <c r="F1639" t="s">
        <v>536</v>
      </c>
      <c r="H1639" s="94">
        <v>276000</v>
      </c>
      <c r="I1639" s="126"/>
    </row>
    <row r="1640" spans="1:9" x14ac:dyDescent="0.3">
      <c r="A1640" t="str">
        <f t="shared" si="25"/>
        <v>5Oxfordshire</v>
      </c>
      <c r="B1640">
        <v>5</v>
      </c>
      <c r="C1640" t="s">
        <v>266</v>
      </c>
      <c r="D1640" t="s">
        <v>2097</v>
      </c>
      <c r="E1640" t="s">
        <v>535</v>
      </c>
      <c r="F1640" t="s">
        <v>536</v>
      </c>
      <c r="H1640" s="94">
        <v>410000</v>
      </c>
      <c r="I1640" s="126"/>
    </row>
    <row r="1641" spans="1:9" x14ac:dyDescent="0.3">
      <c r="A1641" t="str">
        <f t="shared" si="25"/>
        <v>6Oxfordshire</v>
      </c>
      <c r="B1641">
        <v>6</v>
      </c>
      <c r="C1641" t="s">
        <v>266</v>
      </c>
      <c r="D1641" t="s">
        <v>2098</v>
      </c>
      <c r="E1641" t="s">
        <v>523</v>
      </c>
      <c r="F1641" t="s">
        <v>531</v>
      </c>
      <c r="H1641" s="94">
        <v>762411</v>
      </c>
      <c r="I1641" s="126"/>
    </row>
    <row r="1642" spans="1:9" x14ac:dyDescent="0.3">
      <c r="A1642" t="str">
        <f t="shared" si="25"/>
        <v>7Oxfordshire</v>
      </c>
      <c r="B1642">
        <v>7</v>
      </c>
      <c r="C1642" t="s">
        <v>266</v>
      </c>
      <c r="D1642" t="s">
        <v>2099</v>
      </c>
      <c r="E1642" t="s">
        <v>509</v>
      </c>
      <c r="F1642" t="s">
        <v>531</v>
      </c>
      <c r="H1642" s="94">
        <v>95000</v>
      </c>
    </row>
    <row r="1643" spans="1:9" x14ac:dyDescent="0.3">
      <c r="A1643" t="str">
        <f t="shared" si="25"/>
        <v>8Oxfordshire</v>
      </c>
      <c r="B1643">
        <v>8</v>
      </c>
      <c r="C1643" t="s">
        <v>266</v>
      </c>
      <c r="D1643" t="s">
        <v>2100</v>
      </c>
      <c r="E1643" t="s">
        <v>535</v>
      </c>
      <c r="F1643" t="s">
        <v>536</v>
      </c>
      <c r="H1643" s="94">
        <v>691218</v>
      </c>
    </row>
    <row r="1644" spans="1:9" x14ac:dyDescent="0.3">
      <c r="A1644" t="str">
        <f t="shared" si="25"/>
        <v>1Peterborough</v>
      </c>
      <c r="B1644">
        <v>1</v>
      </c>
      <c r="C1644" t="s">
        <v>268</v>
      </c>
      <c r="D1644" t="s">
        <v>962</v>
      </c>
      <c r="E1644" t="s">
        <v>527</v>
      </c>
      <c r="F1644" t="s">
        <v>528</v>
      </c>
      <c r="H1644" s="94">
        <v>26000</v>
      </c>
    </row>
    <row r="1645" spans="1:9" x14ac:dyDescent="0.3">
      <c r="A1645" t="str">
        <f t="shared" si="25"/>
        <v>2Peterborough</v>
      </c>
      <c r="B1645">
        <v>2</v>
      </c>
      <c r="C1645" t="s">
        <v>268</v>
      </c>
      <c r="D1645" t="s">
        <v>521</v>
      </c>
      <c r="E1645" t="s">
        <v>521</v>
      </c>
      <c r="H1645" s="94">
        <v>6613</v>
      </c>
    </row>
    <row r="1646" spans="1:9" x14ac:dyDescent="0.3">
      <c r="A1646" t="str">
        <f t="shared" si="25"/>
        <v>3Peterborough</v>
      </c>
      <c r="B1646">
        <v>3</v>
      </c>
      <c r="C1646" t="s">
        <v>268</v>
      </c>
      <c r="D1646" t="s">
        <v>963</v>
      </c>
      <c r="E1646" t="s">
        <v>524</v>
      </c>
      <c r="F1646" t="s">
        <v>525</v>
      </c>
      <c r="H1646" s="94">
        <v>60000</v>
      </c>
    </row>
    <row r="1647" spans="1:9" x14ac:dyDescent="0.3">
      <c r="A1647" t="str">
        <f t="shared" si="25"/>
        <v>4Peterborough</v>
      </c>
      <c r="B1647">
        <v>4</v>
      </c>
      <c r="C1647" t="s">
        <v>268</v>
      </c>
      <c r="D1647" t="s">
        <v>964</v>
      </c>
      <c r="E1647" t="s">
        <v>532</v>
      </c>
      <c r="F1647" t="s">
        <v>533</v>
      </c>
      <c r="H1647" s="94">
        <v>73200</v>
      </c>
    </row>
    <row r="1648" spans="1:9" x14ac:dyDescent="0.3">
      <c r="A1648" t="str">
        <f t="shared" si="25"/>
        <v>5Peterborough</v>
      </c>
      <c r="B1648">
        <v>5</v>
      </c>
      <c r="C1648" t="s">
        <v>268</v>
      </c>
      <c r="D1648" t="s">
        <v>727</v>
      </c>
      <c r="E1648" t="s">
        <v>534</v>
      </c>
      <c r="F1648" t="s">
        <v>538</v>
      </c>
      <c r="H1648" s="94">
        <v>100000</v>
      </c>
    </row>
    <row r="1649" spans="1:8" x14ac:dyDescent="0.3">
      <c r="A1649" t="str">
        <f t="shared" si="25"/>
        <v>6Peterborough</v>
      </c>
      <c r="B1649">
        <v>6</v>
      </c>
      <c r="C1649" t="s">
        <v>268</v>
      </c>
      <c r="D1649" t="s">
        <v>965</v>
      </c>
      <c r="E1649" t="s">
        <v>509</v>
      </c>
      <c r="H1649" s="94">
        <v>65000</v>
      </c>
    </row>
    <row r="1650" spans="1:8" x14ac:dyDescent="0.3">
      <c r="A1650" t="str">
        <f t="shared" si="25"/>
        <v>7Peterborough</v>
      </c>
      <c r="B1650">
        <v>7</v>
      </c>
      <c r="C1650" t="s">
        <v>268</v>
      </c>
      <c r="D1650" t="s">
        <v>966</v>
      </c>
      <c r="E1650" t="s">
        <v>509</v>
      </c>
      <c r="F1650" t="s">
        <v>509</v>
      </c>
      <c r="H1650" s="94">
        <v>16900</v>
      </c>
    </row>
    <row r="1651" spans="1:8" x14ac:dyDescent="0.3">
      <c r="A1651" t="str">
        <f t="shared" si="25"/>
        <v>8Peterborough</v>
      </c>
      <c r="B1651">
        <v>8</v>
      </c>
      <c r="C1651" t="s">
        <v>268</v>
      </c>
      <c r="D1651" t="s">
        <v>967</v>
      </c>
      <c r="E1651" t="s">
        <v>529</v>
      </c>
      <c r="F1651" t="s">
        <v>509</v>
      </c>
      <c r="H1651" s="94">
        <v>81120</v>
      </c>
    </row>
    <row r="1652" spans="1:8" x14ac:dyDescent="0.3">
      <c r="A1652" t="str">
        <f t="shared" si="25"/>
        <v>9Peterborough</v>
      </c>
      <c r="B1652">
        <v>9</v>
      </c>
      <c r="C1652" t="s">
        <v>268</v>
      </c>
      <c r="D1652" t="s">
        <v>968</v>
      </c>
      <c r="E1652" t="s">
        <v>509</v>
      </c>
      <c r="H1652" s="94">
        <v>20000</v>
      </c>
    </row>
    <row r="1653" spans="1:8" x14ac:dyDescent="0.3">
      <c r="A1653" t="str">
        <f t="shared" si="25"/>
        <v>10Peterborough</v>
      </c>
      <c r="B1653">
        <v>10</v>
      </c>
      <c r="C1653" t="s">
        <v>268</v>
      </c>
      <c r="D1653" t="s">
        <v>969</v>
      </c>
      <c r="E1653" t="s">
        <v>529</v>
      </c>
      <c r="F1653" t="s">
        <v>542</v>
      </c>
      <c r="H1653" s="94">
        <v>80000</v>
      </c>
    </row>
    <row r="1654" spans="1:8" x14ac:dyDescent="0.3">
      <c r="A1654" t="str">
        <f t="shared" si="25"/>
        <v>11Peterborough</v>
      </c>
      <c r="B1654">
        <v>11</v>
      </c>
      <c r="C1654" t="s">
        <v>268</v>
      </c>
      <c r="D1654" t="s">
        <v>970</v>
      </c>
      <c r="E1654" t="s">
        <v>523</v>
      </c>
      <c r="F1654" t="s">
        <v>509</v>
      </c>
      <c r="H1654" s="94">
        <v>28600</v>
      </c>
    </row>
    <row r="1655" spans="1:8" x14ac:dyDescent="0.3">
      <c r="A1655" t="str">
        <f t="shared" si="25"/>
        <v>12Peterborough</v>
      </c>
      <c r="B1655">
        <v>12</v>
      </c>
      <c r="C1655" t="s">
        <v>268</v>
      </c>
      <c r="D1655" t="s">
        <v>971</v>
      </c>
      <c r="E1655" t="s">
        <v>523</v>
      </c>
      <c r="F1655" t="s">
        <v>509</v>
      </c>
      <c r="H1655" s="94">
        <v>31200</v>
      </c>
    </row>
    <row r="1656" spans="1:8" x14ac:dyDescent="0.3">
      <c r="A1656" t="str">
        <f t="shared" si="25"/>
        <v>13Peterborough</v>
      </c>
      <c r="B1656">
        <v>13</v>
      </c>
      <c r="C1656" t="s">
        <v>268</v>
      </c>
      <c r="D1656" t="s">
        <v>972</v>
      </c>
      <c r="E1656" t="s">
        <v>522</v>
      </c>
      <c r="H1656" s="94">
        <v>11700</v>
      </c>
    </row>
    <row r="1657" spans="1:8" x14ac:dyDescent="0.3">
      <c r="A1657" t="str">
        <f t="shared" si="25"/>
        <v>14Peterborough</v>
      </c>
      <c r="B1657">
        <v>14</v>
      </c>
      <c r="C1657" t="s">
        <v>268</v>
      </c>
      <c r="D1657" t="s">
        <v>973</v>
      </c>
      <c r="E1657" t="s">
        <v>509</v>
      </c>
      <c r="H1657" s="94">
        <v>20000</v>
      </c>
    </row>
    <row r="1658" spans="1:8" x14ac:dyDescent="0.3">
      <c r="A1658" t="str">
        <f t="shared" si="25"/>
        <v>15Peterborough</v>
      </c>
      <c r="B1658">
        <v>15</v>
      </c>
      <c r="C1658" t="s">
        <v>268</v>
      </c>
      <c r="D1658" t="s">
        <v>974</v>
      </c>
      <c r="E1658" t="s">
        <v>527</v>
      </c>
      <c r="F1658" t="s">
        <v>539</v>
      </c>
      <c r="H1658" s="94">
        <v>15500</v>
      </c>
    </row>
    <row r="1659" spans="1:8" x14ac:dyDescent="0.3">
      <c r="A1659" t="str">
        <f t="shared" si="25"/>
        <v>16Peterborough</v>
      </c>
      <c r="B1659">
        <v>16</v>
      </c>
      <c r="C1659" t="s">
        <v>268</v>
      </c>
      <c r="D1659" t="s">
        <v>975</v>
      </c>
      <c r="E1659" t="s">
        <v>524</v>
      </c>
      <c r="F1659" t="s">
        <v>547</v>
      </c>
      <c r="H1659" s="94">
        <v>153122</v>
      </c>
    </row>
    <row r="1660" spans="1:8" x14ac:dyDescent="0.3">
      <c r="A1660" t="str">
        <f t="shared" si="25"/>
        <v>17Peterborough</v>
      </c>
      <c r="B1660">
        <v>17</v>
      </c>
      <c r="C1660" t="s">
        <v>268</v>
      </c>
      <c r="D1660" t="s">
        <v>976</v>
      </c>
      <c r="E1660" t="s">
        <v>524</v>
      </c>
      <c r="F1660" t="s">
        <v>525</v>
      </c>
      <c r="H1660" s="94">
        <v>32949</v>
      </c>
    </row>
    <row r="1661" spans="1:8" x14ac:dyDescent="0.3">
      <c r="A1661" t="str">
        <f t="shared" si="25"/>
        <v>18Peterborough</v>
      </c>
      <c r="B1661">
        <v>18</v>
      </c>
      <c r="C1661" t="s">
        <v>268</v>
      </c>
      <c r="D1661" t="s">
        <v>977</v>
      </c>
      <c r="E1661" t="s">
        <v>509</v>
      </c>
      <c r="H1661" s="94">
        <v>169000</v>
      </c>
    </row>
    <row r="1662" spans="1:8" x14ac:dyDescent="0.3">
      <c r="A1662" t="str">
        <f t="shared" si="25"/>
        <v>19Peterborough</v>
      </c>
      <c r="B1662">
        <v>19</v>
      </c>
      <c r="C1662" t="s">
        <v>268</v>
      </c>
      <c r="D1662" t="s">
        <v>2101</v>
      </c>
      <c r="E1662" t="s">
        <v>524</v>
      </c>
      <c r="F1662" t="s">
        <v>547</v>
      </c>
      <c r="H1662" s="94">
        <v>143000</v>
      </c>
    </row>
    <row r="1663" spans="1:8" x14ac:dyDescent="0.3">
      <c r="A1663" t="str">
        <f t="shared" si="25"/>
        <v>20Peterborough</v>
      </c>
      <c r="B1663">
        <v>20</v>
      </c>
      <c r="C1663" t="s">
        <v>268</v>
      </c>
      <c r="D1663" t="s">
        <v>979</v>
      </c>
      <c r="E1663" t="s">
        <v>529</v>
      </c>
      <c r="F1663" t="s">
        <v>542</v>
      </c>
      <c r="H1663" s="94">
        <v>386872.83</v>
      </c>
    </row>
    <row r="1664" spans="1:8" x14ac:dyDescent="0.3">
      <c r="A1664" t="str">
        <f t="shared" si="25"/>
        <v>21Peterborough</v>
      </c>
      <c r="B1664">
        <v>21</v>
      </c>
      <c r="C1664" t="s">
        <v>268</v>
      </c>
      <c r="D1664" t="s">
        <v>980</v>
      </c>
      <c r="E1664" t="s">
        <v>527</v>
      </c>
      <c r="F1664" t="s">
        <v>551</v>
      </c>
      <c r="H1664" s="94">
        <v>52000</v>
      </c>
    </row>
    <row r="1665" spans="1:8" x14ac:dyDescent="0.3">
      <c r="A1665" t="str">
        <f t="shared" si="25"/>
        <v>1Plymouth</v>
      </c>
      <c r="B1665">
        <v>1</v>
      </c>
      <c r="C1665" t="s">
        <v>270</v>
      </c>
      <c r="D1665" t="s">
        <v>2102</v>
      </c>
      <c r="E1665" t="s">
        <v>532</v>
      </c>
      <c r="F1665" t="s">
        <v>533</v>
      </c>
      <c r="H1665" s="94">
        <v>982772</v>
      </c>
    </row>
    <row r="1666" spans="1:8" x14ac:dyDescent="0.3">
      <c r="A1666" t="str">
        <f t="shared" ref="A1666:A1670" si="26">B1666&amp;C1666</f>
        <v>2Plymouth</v>
      </c>
      <c r="B1666">
        <v>2</v>
      </c>
      <c r="C1666" t="s">
        <v>270</v>
      </c>
      <c r="D1666" t="s">
        <v>2103</v>
      </c>
      <c r="E1666" t="s">
        <v>543</v>
      </c>
      <c r="F1666" t="s">
        <v>544</v>
      </c>
      <c r="H1666" s="94">
        <v>400000</v>
      </c>
    </row>
    <row r="1667" spans="1:8" x14ac:dyDescent="0.3">
      <c r="A1667" t="str">
        <f t="shared" si="26"/>
        <v>3Plymouth</v>
      </c>
      <c r="B1667">
        <v>3</v>
      </c>
      <c r="C1667" t="s">
        <v>270</v>
      </c>
      <c r="D1667" t="s">
        <v>2104</v>
      </c>
      <c r="E1667" t="s">
        <v>522</v>
      </c>
      <c r="H1667" s="94">
        <v>208151</v>
      </c>
    </row>
    <row r="1668" spans="1:8" x14ac:dyDescent="0.3">
      <c r="A1668" t="str">
        <f t="shared" si="26"/>
        <v>4Plymouth</v>
      </c>
      <c r="B1668">
        <v>4</v>
      </c>
      <c r="C1668" t="s">
        <v>270</v>
      </c>
      <c r="D1668" t="s">
        <v>2105</v>
      </c>
      <c r="E1668" t="s">
        <v>523</v>
      </c>
      <c r="F1668" t="s">
        <v>531</v>
      </c>
      <c r="H1668" s="94">
        <v>833342</v>
      </c>
    </row>
    <row r="1669" spans="1:8" x14ac:dyDescent="0.3">
      <c r="A1669" t="str">
        <f t="shared" si="26"/>
        <v>1Portsmouth</v>
      </c>
      <c r="B1669">
        <v>1</v>
      </c>
      <c r="C1669" t="s">
        <v>272</v>
      </c>
      <c r="D1669" t="s">
        <v>982</v>
      </c>
      <c r="E1669" t="s">
        <v>521</v>
      </c>
      <c r="H1669" s="94">
        <v>7420</v>
      </c>
    </row>
    <row r="1670" spans="1:8" x14ac:dyDescent="0.3">
      <c r="A1670" t="str">
        <f t="shared" si="26"/>
        <v>2Portsmouth</v>
      </c>
      <c r="B1670">
        <v>2</v>
      </c>
      <c r="C1670" t="s">
        <v>272</v>
      </c>
      <c r="D1670" t="s">
        <v>2106</v>
      </c>
      <c r="E1670" t="s">
        <v>529</v>
      </c>
      <c r="F1670" t="s">
        <v>530</v>
      </c>
      <c r="H1670" s="94">
        <v>49000</v>
      </c>
    </row>
    <row r="1671" spans="1:8" x14ac:dyDescent="0.3">
      <c r="A1671" t="str">
        <f t="shared" ref="A1671:A1734" si="27">B1671&amp;C1671</f>
        <v>3Portsmouth</v>
      </c>
      <c r="B1671">
        <v>3</v>
      </c>
      <c r="C1671" t="s">
        <v>272</v>
      </c>
      <c r="D1671" t="s">
        <v>2107</v>
      </c>
      <c r="E1671" t="s">
        <v>532</v>
      </c>
      <c r="F1671" t="s">
        <v>509</v>
      </c>
      <c r="H1671">
        <v>332000</v>
      </c>
    </row>
    <row r="1672" spans="1:8" x14ac:dyDescent="0.3">
      <c r="A1672" t="str">
        <f t="shared" si="27"/>
        <v>4Portsmouth</v>
      </c>
      <c r="B1672">
        <v>4</v>
      </c>
      <c r="C1672" t="s">
        <v>272</v>
      </c>
      <c r="D1672" t="s">
        <v>2108</v>
      </c>
      <c r="E1672" t="s">
        <v>529</v>
      </c>
      <c r="F1672" t="s">
        <v>530</v>
      </c>
      <c r="H1672">
        <v>65824</v>
      </c>
    </row>
    <row r="1673" spans="1:8" x14ac:dyDescent="0.3">
      <c r="A1673" t="str">
        <f t="shared" si="27"/>
        <v>5Portsmouth</v>
      </c>
      <c r="B1673">
        <v>5</v>
      </c>
      <c r="C1673" t="s">
        <v>272</v>
      </c>
      <c r="D1673" t="s">
        <v>2109</v>
      </c>
      <c r="E1673" t="s">
        <v>524</v>
      </c>
      <c r="F1673" t="s">
        <v>525</v>
      </c>
      <c r="H1673">
        <v>287770</v>
      </c>
    </row>
    <row r="1674" spans="1:8" x14ac:dyDescent="0.3">
      <c r="A1674" t="str">
        <f t="shared" si="27"/>
        <v>6Portsmouth</v>
      </c>
      <c r="B1674">
        <v>6</v>
      </c>
      <c r="C1674" t="s">
        <v>272</v>
      </c>
      <c r="D1674" t="s">
        <v>2110</v>
      </c>
      <c r="E1674" t="s">
        <v>535</v>
      </c>
      <c r="F1674" t="s">
        <v>536</v>
      </c>
      <c r="H1674">
        <v>1066000</v>
      </c>
    </row>
    <row r="1675" spans="1:8" x14ac:dyDescent="0.3">
      <c r="A1675" t="str">
        <f t="shared" si="27"/>
        <v>7Portsmouth</v>
      </c>
      <c r="B1675">
        <v>7</v>
      </c>
      <c r="C1675" t="s">
        <v>272</v>
      </c>
      <c r="D1675" t="s">
        <v>2111</v>
      </c>
      <c r="E1675" t="s">
        <v>532</v>
      </c>
      <c r="F1675" t="s">
        <v>537</v>
      </c>
      <c r="H1675">
        <v>269000</v>
      </c>
    </row>
    <row r="1676" spans="1:8" x14ac:dyDescent="0.3">
      <c r="A1676" t="str">
        <f t="shared" si="27"/>
        <v>8Portsmouth</v>
      </c>
      <c r="B1676">
        <v>8</v>
      </c>
      <c r="C1676" t="s">
        <v>272</v>
      </c>
      <c r="D1676" t="s">
        <v>2112</v>
      </c>
      <c r="E1676" t="s">
        <v>524</v>
      </c>
      <c r="F1676" t="s">
        <v>526</v>
      </c>
      <c r="H1676">
        <v>85000</v>
      </c>
    </row>
    <row r="1677" spans="1:8" x14ac:dyDescent="0.3">
      <c r="A1677" t="str">
        <f t="shared" si="27"/>
        <v>1Reading</v>
      </c>
      <c r="B1677">
        <v>1</v>
      </c>
      <c r="C1677" t="s">
        <v>274</v>
      </c>
      <c r="D1677" t="s">
        <v>2113</v>
      </c>
      <c r="E1677" t="s">
        <v>529</v>
      </c>
      <c r="F1677" t="s">
        <v>542</v>
      </c>
      <c r="H1677">
        <v>100000</v>
      </c>
    </row>
    <row r="1678" spans="1:8" x14ac:dyDescent="0.3">
      <c r="A1678" t="str">
        <f t="shared" si="27"/>
        <v>2Reading</v>
      </c>
      <c r="B1678">
        <v>2</v>
      </c>
      <c r="C1678" t="s">
        <v>274</v>
      </c>
      <c r="D1678" t="s">
        <v>2114</v>
      </c>
      <c r="E1678" t="s">
        <v>535</v>
      </c>
      <c r="F1678" t="s">
        <v>536</v>
      </c>
      <c r="H1678">
        <v>124800</v>
      </c>
    </row>
    <row r="1679" spans="1:8" x14ac:dyDescent="0.3">
      <c r="A1679" t="str">
        <f t="shared" si="27"/>
        <v>3Reading</v>
      </c>
      <c r="B1679">
        <v>3</v>
      </c>
      <c r="C1679" t="s">
        <v>274</v>
      </c>
      <c r="D1679" t="s">
        <v>2115</v>
      </c>
      <c r="E1679" t="s">
        <v>509</v>
      </c>
      <c r="H1679">
        <v>10000</v>
      </c>
    </row>
    <row r="1680" spans="1:8" x14ac:dyDescent="0.3">
      <c r="A1680" t="str">
        <f t="shared" si="27"/>
        <v>4Reading</v>
      </c>
      <c r="B1680">
        <v>4</v>
      </c>
      <c r="C1680" t="s">
        <v>274</v>
      </c>
      <c r="D1680" t="s">
        <v>2116</v>
      </c>
      <c r="E1680" t="s">
        <v>532</v>
      </c>
      <c r="F1680" t="s">
        <v>545</v>
      </c>
      <c r="H1680">
        <v>242000</v>
      </c>
    </row>
    <row r="1681" spans="1:8" x14ac:dyDescent="0.3">
      <c r="A1681" t="str">
        <f t="shared" si="27"/>
        <v>5Reading</v>
      </c>
      <c r="B1681">
        <v>5</v>
      </c>
      <c r="C1681" t="s">
        <v>274</v>
      </c>
      <c r="D1681" t="s">
        <v>2117</v>
      </c>
      <c r="E1681" t="s">
        <v>524</v>
      </c>
      <c r="F1681" t="s">
        <v>525</v>
      </c>
      <c r="H1681">
        <v>163000</v>
      </c>
    </row>
    <row r="1682" spans="1:8" x14ac:dyDescent="0.3">
      <c r="A1682" t="str">
        <f t="shared" si="27"/>
        <v>6Reading</v>
      </c>
      <c r="B1682">
        <v>6</v>
      </c>
      <c r="C1682" t="s">
        <v>274</v>
      </c>
      <c r="D1682" t="s">
        <v>2118</v>
      </c>
      <c r="E1682" t="s">
        <v>524</v>
      </c>
      <c r="F1682" t="s">
        <v>525</v>
      </c>
      <c r="H1682">
        <v>60000</v>
      </c>
    </row>
    <row r="1683" spans="1:8" x14ac:dyDescent="0.3">
      <c r="A1683" t="str">
        <f t="shared" si="27"/>
        <v>7Reading</v>
      </c>
      <c r="B1683">
        <v>7</v>
      </c>
      <c r="C1683" t="s">
        <v>274</v>
      </c>
      <c r="D1683" t="s">
        <v>2119</v>
      </c>
      <c r="E1683" t="s">
        <v>509</v>
      </c>
      <c r="H1683">
        <v>20000</v>
      </c>
    </row>
    <row r="1684" spans="1:8" x14ac:dyDescent="0.3">
      <c r="A1684" t="str">
        <f t="shared" si="27"/>
        <v>8Reading</v>
      </c>
      <c r="B1684">
        <v>8</v>
      </c>
      <c r="C1684" t="s">
        <v>274</v>
      </c>
      <c r="D1684" t="s">
        <v>2120</v>
      </c>
      <c r="E1684" t="s">
        <v>549</v>
      </c>
      <c r="H1684">
        <v>70000</v>
      </c>
    </row>
    <row r="1685" spans="1:8" x14ac:dyDescent="0.3">
      <c r="A1685" t="str">
        <f t="shared" si="27"/>
        <v>9Reading</v>
      </c>
      <c r="B1685">
        <v>9</v>
      </c>
      <c r="C1685" t="s">
        <v>274</v>
      </c>
      <c r="D1685" t="s">
        <v>2121</v>
      </c>
      <c r="E1685" t="s">
        <v>521</v>
      </c>
      <c r="H1685">
        <v>12785</v>
      </c>
    </row>
    <row r="1686" spans="1:8" x14ac:dyDescent="0.3">
      <c r="A1686" t="str">
        <f t="shared" si="27"/>
        <v>10Reading</v>
      </c>
      <c r="B1686">
        <v>10</v>
      </c>
      <c r="C1686" t="s">
        <v>274</v>
      </c>
      <c r="D1686" t="s">
        <v>2122</v>
      </c>
      <c r="E1686" t="s">
        <v>524</v>
      </c>
      <c r="F1686" t="s">
        <v>525</v>
      </c>
      <c r="H1686">
        <v>50000</v>
      </c>
    </row>
    <row r="1687" spans="1:8" x14ac:dyDescent="0.3">
      <c r="A1687" t="str">
        <f t="shared" si="27"/>
        <v>11Reading</v>
      </c>
      <c r="B1687">
        <v>11</v>
      </c>
      <c r="C1687" t="s">
        <v>274</v>
      </c>
      <c r="D1687" t="s">
        <v>2123</v>
      </c>
      <c r="E1687" t="s">
        <v>509</v>
      </c>
      <c r="H1687">
        <v>15000</v>
      </c>
    </row>
    <row r="1688" spans="1:8" x14ac:dyDescent="0.3">
      <c r="A1688" t="str">
        <f t="shared" si="27"/>
        <v>12Reading</v>
      </c>
      <c r="B1688">
        <v>12</v>
      </c>
      <c r="C1688" t="s">
        <v>274</v>
      </c>
      <c r="D1688" t="s">
        <v>2124</v>
      </c>
      <c r="E1688" t="s">
        <v>534</v>
      </c>
      <c r="F1688" t="s">
        <v>538</v>
      </c>
      <c r="H1688">
        <v>110000</v>
      </c>
    </row>
    <row r="1689" spans="1:8" x14ac:dyDescent="0.3">
      <c r="A1689" t="str">
        <f t="shared" si="27"/>
        <v>13Reading</v>
      </c>
      <c r="B1689">
        <v>13</v>
      </c>
      <c r="C1689" t="s">
        <v>274</v>
      </c>
      <c r="D1689" t="s">
        <v>2125</v>
      </c>
      <c r="E1689" t="s">
        <v>543</v>
      </c>
      <c r="F1689" t="s">
        <v>544</v>
      </c>
      <c r="H1689">
        <v>20000</v>
      </c>
    </row>
    <row r="1690" spans="1:8" x14ac:dyDescent="0.3">
      <c r="A1690" t="str">
        <f t="shared" si="27"/>
        <v>14Reading</v>
      </c>
      <c r="B1690">
        <v>14</v>
      </c>
      <c r="C1690" t="s">
        <v>274</v>
      </c>
      <c r="D1690" t="s">
        <v>2126</v>
      </c>
      <c r="E1690" t="s">
        <v>524</v>
      </c>
      <c r="F1690" t="s">
        <v>547</v>
      </c>
      <c r="H1690">
        <v>52000</v>
      </c>
    </row>
    <row r="1691" spans="1:8" x14ac:dyDescent="0.3">
      <c r="A1691" t="str">
        <f t="shared" si="27"/>
        <v>15Reading</v>
      </c>
      <c r="B1691">
        <v>15</v>
      </c>
      <c r="C1691" t="s">
        <v>274</v>
      </c>
      <c r="D1691" t="s">
        <v>2127</v>
      </c>
      <c r="E1691" t="s">
        <v>532</v>
      </c>
      <c r="F1691" t="s">
        <v>545</v>
      </c>
      <c r="H1691">
        <v>60000</v>
      </c>
    </row>
    <row r="1692" spans="1:8" x14ac:dyDescent="0.3">
      <c r="A1692" t="str">
        <f t="shared" si="27"/>
        <v>16Reading</v>
      </c>
      <c r="B1692">
        <v>16</v>
      </c>
      <c r="C1692" t="s">
        <v>274</v>
      </c>
      <c r="D1692" t="s">
        <v>2128</v>
      </c>
      <c r="E1692" t="s">
        <v>524</v>
      </c>
      <c r="F1692" t="s">
        <v>525</v>
      </c>
      <c r="H1692">
        <v>25000</v>
      </c>
    </row>
    <row r="1693" spans="1:8" x14ac:dyDescent="0.3">
      <c r="A1693" t="str">
        <f t="shared" si="27"/>
        <v>17Reading</v>
      </c>
      <c r="B1693">
        <v>17</v>
      </c>
      <c r="C1693" t="s">
        <v>274</v>
      </c>
      <c r="D1693" t="s">
        <v>2129</v>
      </c>
      <c r="E1693" t="s">
        <v>549</v>
      </c>
      <c r="H1693">
        <v>130196</v>
      </c>
    </row>
    <row r="1694" spans="1:8" x14ac:dyDescent="0.3">
      <c r="A1694" t="str">
        <f t="shared" si="27"/>
        <v>18Reading</v>
      </c>
      <c r="B1694">
        <v>18</v>
      </c>
      <c r="C1694" t="s">
        <v>274</v>
      </c>
      <c r="D1694" t="s">
        <v>2130</v>
      </c>
      <c r="E1694" t="s">
        <v>527</v>
      </c>
      <c r="F1694" t="s">
        <v>551</v>
      </c>
      <c r="H1694">
        <v>20000</v>
      </c>
    </row>
    <row r="1695" spans="1:8" x14ac:dyDescent="0.3">
      <c r="A1695" t="str">
        <f t="shared" si="27"/>
        <v>1Redbridge</v>
      </c>
      <c r="B1695">
        <v>1</v>
      </c>
      <c r="C1695" t="s">
        <v>276</v>
      </c>
      <c r="D1695" t="s">
        <v>546</v>
      </c>
      <c r="E1695" t="s">
        <v>524</v>
      </c>
      <c r="F1695" t="s">
        <v>525</v>
      </c>
      <c r="H1695">
        <v>128750</v>
      </c>
    </row>
    <row r="1696" spans="1:8" x14ac:dyDescent="0.3">
      <c r="A1696" t="str">
        <f t="shared" si="27"/>
        <v>2Redbridge</v>
      </c>
      <c r="B1696">
        <v>2</v>
      </c>
      <c r="C1696" t="s">
        <v>276</v>
      </c>
      <c r="D1696" t="s">
        <v>546</v>
      </c>
      <c r="E1696" t="s">
        <v>524</v>
      </c>
      <c r="F1696" t="s">
        <v>547</v>
      </c>
      <c r="H1696">
        <v>31326</v>
      </c>
    </row>
    <row r="1697" spans="1:8" x14ac:dyDescent="0.3">
      <c r="A1697" t="str">
        <f t="shared" si="27"/>
        <v>3Redbridge</v>
      </c>
      <c r="B1697">
        <v>3</v>
      </c>
      <c r="C1697" t="s">
        <v>276</v>
      </c>
      <c r="D1697" t="s">
        <v>546</v>
      </c>
      <c r="E1697" t="s">
        <v>524</v>
      </c>
      <c r="F1697" t="s">
        <v>526</v>
      </c>
      <c r="H1697">
        <v>81321</v>
      </c>
    </row>
    <row r="1698" spans="1:8" x14ac:dyDescent="0.3">
      <c r="A1698" t="str">
        <f t="shared" si="27"/>
        <v>4Redbridge</v>
      </c>
      <c r="B1698">
        <v>4</v>
      </c>
      <c r="C1698" t="s">
        <v>276</v>
      </c>
      <c r="D1698" t="s">
        <v>546</v>
      </c>
      <c r="E1698" t="s">
        <v>534</v>
      </c>
      <c r="F1698" t="s">
        <v>538</v>
      </c>
      <c r="H1698">
        <v>28755</v>
      </c>
    </row>
    <row r="1699" spans="1:8" x14ac:dyDescent="0.3">
      <c r="A1699" t="str">
        <f t="shared" si="27"/>
        <v>5Redbridge</v>
      </c>
      <c r="B1699">
        <v>5</v>
      </c>
      <c r="C1699" t="s">
        <v>276</v>
      </c>
      <c r="D1699" t="s">
        <v>546</v>
      </c>
      <c r="E1699" t="s">
        <v>534</v>
      </c>
      <c r="F1699" t="s">
        <v>540</v>
      </c>
      <c r="H1699">
        <v>26609</v>
      </c>
    </row>
    <row r="1700" spans="1:8" x14ac:dyDescent="0.3">
      <c r="A1700" t="str">
        <f t="shared" si="27"/>
        <v>6Redbridge</v>
      </c>
      <c r="B1700">
        <v>6</v>
      </c>
      <c r="C1700" t="s">
        <v>276</v>
      </c>
      <c r="D1700" t="s">
        <v>546</v>
      </c>
      <c r="E1700" t="s">
        <v>535</v>
      </c>
      <c r="F1700" t="s">
        <v>546</v>
      </c>
      <c r="H1700">
        <v>36000</v>
      </c>
    </row>
    <row r="1701" spans="1:8" x14ac:dyDescent="0.3">
      <c r="A1701" t="str">
        <f t="shared" si="27"/>
        <v>7Redbridge</v>
      </c>
      <c r="B1701">
        <v>7</v>
      </c>
      <c r="C1701" t="s">
        <v>276</v>
      </c>
      <c r="D1701" t="s">
        <v>546</v>
      </c>
      <c r="E1701" t="s">
        <v>535</v>
      </c>
      <c r="F1701" t="s">
        <v>536</v>
      </c>
      <c r="H1701">
        <v>77298</v>
      </c>
    </row>
    <row r="1702" spans="1:8" x14ac:dyDescent="0.3">
      <c r="A1702" t="str">
        <f t="shared" si="27"/>
        <v>8Redbridge</v>
      </c>
      <c r="B1702">
        <v>8</v>
      </c>
      <c r="C1702" t="s">
        <v>276</v>
      </c>
      <c r="D1702" t="s">
        <v>546</v>
      </c>
      <c r="E1702" t="s">
        <v>529</v>
      </c>
      <c r="F1702" t="s">
        <v>530</v>
      </c>
      <c r="H1702">
        <v>840063</v>
      </c>
    </row>
    <row r="1703" spans="1:8" x14ac:dyDescent="0.3">
      <c r="A1703" t="str">
        <f t="shared" si="27"/>
        <v>9Redbridge</v>
      </c>
      <c r="B1703">
        <v>9</v>
      </c>
      <c r="C1703" t="s">
        <v>276</v>
      </c>
      <c r="D1703" t="s">
        <v>546</v>
      </c>
      <c r="E1703" t="s">
        <v>543</v>
      </c>
      <c r="F1703" t="s">
        <v>544</v>
      </c>
      <c r="H1703">
        <v>15000</v>
      </c>
    </row>
    <row r="1704" spans="1:8" x14ac:dyDescent="0.3">
      <c r="A1704" t="str">
        <f t="shared" si="27"/>
        <v>10Redbridge</v>
      </c>
      <c r="B1704">
        <v>10</v>
      </c>
      <c r="C1704" t="s">
        <v>276</v>
      </c>
      <c r="D1704" t="s">
        <v>546</v>
      </c>
      <c r="E1704" t="s">
        <v>522</v>
      </c>
      <c r="F1704" t="s">
        <v>546</v>
      </c>
      <c r="H1704">
        <v>36300</v>
      </c>
    </row>
    <row r="1705" spans="1:8" x14ac:dyDescent="0.3">
      <c r="A1705" t="str">
        <f t="shared" si="27"/>
        <v>11Redbridge</v>
      </c>
      <c r="B1705">
        <v>11</v>
      </c>
      <c r="C1705" t="s">
        <v>276</v>
      </c>
      <c r="D1705" t="s">
        <v>546</v>
      </c>
      <c r="E1705" t="s">
        <v>523</v>
      </c>
      <c r="F1705" t="s">
        <v>509</v>
      </c>
      <c r="H1705">
        <v>32146</v>
      </c>
    </row>
    <row r="1706" spans="1:8" x14ac:dyDescent="0.3">
      <c r="A1706" t="str">
        <f t="shared" si="27"/>
        <v>12Redbridge</v>
      </c>
      <c r="B1706">
        <v>12</v>
      </c>
      <c r="C1706" t="s">
        <v>276</v>
      </c>
      <c r="D1706" t="s">
        <v>546</v>
      </c>
      <c r="E1706" t="s">
        <v>523</v>
      </c>
      <c r="F1706" t="s">
        <v>541</v>
      </c>
      <c r="H1706">
        <v>41556</v>
      </c>
    </row>
    <row r="1707" spans="1:8" x14ac:dyDescent="0.3">
      <c r="A1707" t="str">
        <f t="shared" si="27"/>
        <v>13Redbridge</v>
      </c>
      <c r="B1707">
        <v>13</v>
      </c>
      <c r="C1707" t="s">
        <v>276</v>
      </c>
      <c r="D1707" t="s">
        <v>546</v>
      </c>
      <c r="E1707" t="s">
        <v>532</v>
      </c>
      <c r="F1707" t="s">
        <v>533</v>
      </c>
      <c r="H1707">
        <v>437186</v>
      </c>
    </row>
    <row r="1708" spans="1:8" x14ac:dyDescent="0.3">
      <c r="A1708" t="str">
        <f t="shared" si="27"/>
        <v>14Redbridge</v>
      </c>
      <c r="B1708">
        <v>14</v>
      </c>
      <c r="C1708" t="s">
        <v>276</v>
      </c>
      <c r="D1708" t="s">
        <v>546</v>
      </c>
      <c r="E1708" t="s">
        <v>532</v>
      </c>
      <c r="F1708" t="s">
        <v>537</v>
      </c>
      <c r="H1708">
        <v>430000</v>
      </c>
    </row>
    <row r="1709" spans="1:8" x14ac:dyDescent="0.3">
      <c r="A1709" t="str">
        <f t="shared" si="27"/>
        <v>1Redcar and Cleveland</v>
      </c>
      <c r="B1709">
        <v>1</v>
      </c>
      <c r="C1709" t="s">
        <v>278</v>
      </c>
      <c r="D1709" t="s">
        <v>1813</v>
      </c>
      <c r="E1709" t="s">
        <v>521</v>
      </c>
      <c r="H1709">
        <v>12305</v>
      </c>
    </row>
    <row r="1710" spans="1:8" x14ac:dyDescent="0.3">
      <c r="A1710" t="str">
        <f t="shared" si="27"/>
        <v>2Redcar and Cleveland</v>
      </c>
      <c r="B1710">
        <v>2</v>
      </c>
      <c r="C1710" t="s">
        <v>278</v>
      </c>
      <c r="D1710" t="s">
        <v>1153</v>
      </c>
      <c r="E1710" t="s">
        <v>543</v>
      </c>
      <c r="F1710" t="s">
        <v>544</v>
      </c>
      <c r="H1710">
        <v>83160</v>
      </c>
    </row>
    <row r="1711" spans="1:8" x14ac:dyDescent="0.3">
      <c r="A1711" t="str">
        <f t="shared" si="27"/>
        <v>3Redcar and Cleveland</v>
      </c>
      <c r="B1711">
        <v>3</v>
      </c>
      <c r="C1711" t="s">
        <v>278</v>
      </c>
      <c r="D1711" t="s">
        <v>2131</v>
      </c>
      <c r="E1711" t="s">
        <v>509</v>
      </c>
      <c r="H1711">
        <v>16500</v>
      </c>
    </row>
    <row r="1712" spans="1:8" x14ac:dyDescent="0.3">
      <c r="A1712" t="str">
        <f t="shared" si="27"/>
        <v>4Redcar and Cleveland</v>
      </c>
      <c r="B1712">
        <v>4</v>
      </c>
      <c r="C1712" t="s">
        <v>278</v>
      </c>
      <c r="D1712" t="s">
        <v>2132</v>
      </c>
      <c r="E1712" t="s">
        <v>529</v>
      </c>
      <c r="F1712" t="s">
        <v>542</v>
      </c>
      <c r="H1712">
        <v>144301</v>
      </c>
    </row>
    <row r="1713" spans="1:8" x14ac:dyDescent="0.3">
      <c r="A1713" t="str">
        <f t="shared" si="27"/>
        <v>5Redcar and Cleveland</v>
      </c>
      <c r="B1713">
        <v>5</v>
      </c>
      <c r="C1713" t="s">
        <v>278</v>
      </c>
      <c r="D1713" t="s">
        <v>1816</v>
      </c>
      <c r="E1713" t="s">
        <v>509</v>
      </c>
      <c r="H1713">
        <v>20000</v>
      </c>
    </row>
    <row r="1714" spans="1:8" x14ac:dyDescent="0.3">
      <c r="A1714" t="str">
        <f t="shared" si="27"/>
        <v>6Redcar and Cleveland</v>
      </c>
      <c r="B1714">
        <v>6</v>
      </c>
      <c r="C1714" t="s">
        <v>278</v>
      </c>
      <c r="D1714" t="s">
        <v>2133</v>
      </c>
      <c r="E1714" t="s">
        <v>527</v>
      </c>
      <c r="F1714" t="s">
        <v>552</v>
      </c>
      <c r="H1714">
        <v>482000</v>
      </c>
    </row>
    <row r="1715" spans="1:8" x14ac:dyDescent="0.3">
      <c r="A1715" t="str">
        <f t="shared" si="27"/>
        <v>7Redcar and Cleveland</v>
      </c>
      <c r="B1715">
        <v>7</v>
      </c>
      <c r="C1715" t="s">
        <v>278</v>
      </c>
      <c r="D1715" t="s">
        <v>1817</v>
      </c>
      <c r="E1715" t="s">
        <v>509</v>
      </c>
      <c r="H1715">
        <v>7500</v>
      </c>
    </row>
    <row r="1716" spans="1:8" x14ac:dyDescent="0.3">
      <c r="A1716" t="str">
        <f t="shared" si="27"/>
        <v>8Redcar and Cleveland</v>
      </c>
      <c r="B1716">
        <v>8</v>
      </c>
      <c r="C1716" t="s">
        <v>278</v>
      </c>
      <c r="D1716" t="s">
        <v>2134</v>
      </c>
      <c r="E1716" t="s">
        <v>532</v>
      </c>
      <c r="F1716" t="s">
        <v>533</v>
      </c>
      <c r="H1716">
        <v>56000</v>
      </c>
    </row>
    <row r="1717" spans="1:8" x14ac:dyDescent="0.3">
      <c r="A1717" t="str">
        <f t="shared" si="27"/>
        <v>9Redcar and Cleveland</v>
      </c>
      <c r="B1717">
        <v>9</v>
      </c>
      <c r="C1717" t="s">
        <v>278</v>
      </c>
      <c r="D1717" t="s">
        <v>2135</v>
      </c>
      <c r="E1717" t="s">
        <v>535</v>
      </c>
      <c r="F1717" t="s">
        <v>536</v>
      </c>
      <c r="H1717">
        <v>73650</v>
      </c>
    </row>
    <row r="1718" spans="1:8" x14ac:dyDescent="0.3">
      <c r="A1718" t="str">
        <f t="shared" si="27"/>
        <v>10Redcar and Cleveland</v>
      </c>
      <c r="B1718">
        <v>10</v>
      </c>
      <c r="C1718" t="s">
        <v>278</v>
      </c>
      <c r="D1718" t="s">
        <v>1820</v>
      </c>
      <c r="E1718" t="s">
        <v>509</v>
      </c>
      <c r="H1718">
        <v>53843</v>
      </c>
    </row>
    <row r="1719" spans="1:8" x14ac:dyDescent="0.3">
      <c r="A1719" t="str">
        <f t="shared" si="27"/>
        <v>11Redcar and Cleveland</v>
      </c>
      <c r="B1719">
        <v>11</v>
      </c>
      <c r="C1719" t="s">
        <v>278</v>
      </c>
      <c r="D1719" t="s">
        <v>1821</v>
      </c>
      <c r="E1719" t="s">
        <v>529</v>
      </c>
      <c r="F1719" t="s">
        <v>542</v>
      </c>
      <c r="H1719">
        <v>17126</v>
      </c>
    </row>
    <row r="1720" spans="1:8" x14ac:dyDescent="0.3">
      <c r="A1720" t="str">
        <f t="shared" si="27"/>
        <v>12Redcar and Cleveland</v>
      </c>
      <c r="B1720">
        <v>12</v>
      </c>
      <c r="C1720" t="s">
        <v>278</v>
      </c>
      <c r="D1720" t="s">
        <v>1825</v>
      </c>
      <c r="E1720" t="s">
        <v>524</v>
      </c>
      <c r="H1720">
        <v>6209</v>
      </c>
    </row>
    <row r="1721" spans="1:8" x14ac:dyDescent="0.3">
      <c r="A1721" t="str">
        <f t="shared" si="27"/>
        <v>13Redcar and Cleveland</v>
      </c>
      <c r="B1721">
        <v>13</v>
      </c>
      <c r="C1721" t="s">
        <v>278</v>
      </c>
      <c r="D1721" t="s">
        <v>2136</v>
      </c>
      <c r="E1721" t="s">
        <v>527</v>
      </c>
      <c r="F1721" t="s">
        <v>528</v>
      </c>
      <c r="H1721">
        <v>42567</v>
      </c>
    </row>
    <row r="1722" spans="1:8" x14ac:dyDescent="0.3">
      <c r="A1722" t="str">
        <f t="shared" si="27"/>
        <v>14Redcar and Cleveland</v>
      </c>
      <c r="B1722">
        <v>14</v>
      </c>
      <c r="C1722" t="s">
        <v>278</v>
      </c>
      <c r="D1722" t="s">
        <v>1504</v>
      </c>
      <c r="E1722" t="s">
        <v>509</v>
      </c>
      <c r="H1722">
        <v>10000</v>
      </c>
    </row>
    <row r="1723" spans="1:8" x14ac:dyDescent="0.3">
      <c r="A1723" t="str">
        <f t="shared" si="27"/>
        <v>15Redcar and Cleveland</v>
      </c>
      <c r="B1723">
        <v>15</v>
      </c>
      <c r="C1723" t="s">
        <v>278</v>
      </c>
      <c r="D1723" t="s">
        <v>1826</v>
      </c>
      <c r="E1723" t="s">
        <v>543</v>
      </c>
      <c r="F1723" t="s">
        <v>544</v>
      </c>
      <c r="H1723">
        <v>8813</v>
      </c>
    </row>
    <row r="1724" spans="1:8" x14ac:dyDescent="0.3">
      <c r="A1724" t="str">
        <f t="shared" si="27"/>
        <v>16Redcar and Cleveland</v>
      </c>
      <c r="B1724">
        <v>16</v>
      </c>
      <c r="C1724" t="s">
        <v>278</v>
      </c>
      <c r="D1724" t="s">
        <v>1827</v>
      </c>
      <c r="E1724" t="s">
        <v>529</v>
      </c>
      <c r="F1724" t="s">
        <v>530</v>
      </c>
      <c r="H1724">
        <v>92035</v>
      </c>
    </row>
    <row r="1725" spans="1:8" x14ac:dyDescent="0.3">
      <c r="A1725" t="str">
        <f t="shared" si="27"/>
        <v>17Redcar and Cleveland</v>
      </c>
      <c r="B1725">
        <v>17</v>
      </c>
      <c r="C1725" t="s">
        <v>278</v>
      </c>
      <c r="D1725" t="s">
        <v>1829</v>
      </c>
      <c r="E1725" t="s">
        <v>523</v>
      </c>
      <c r="F1725" t="s">
        <v>541</v>
      </c>
      <c r="H1725">
        <v>10690</v>
      </c>
    </row>
    <row r="1726" spans="1:8" x14ac:dyDescent="0.3">
      <c r="A1726" t="str">
        <f t="shared" si="27"/>
        <v>18Redcar and Cleveland</v>
      </c>
      <c r="B1726">
        <v>18</v>
      </c>
      <c r="C1726" t="s">
        <v>278</v>
      </c>
      <c r="D1726" t="s">
        <v>2137</v>
      </c>
      <c r="E1726" t="s">
        <v>523</v>
      </c>
      <c r="F1726" t="s">
        <v>541</v>
      </c>
      <c r="H1726">
        <v>14700</v>
      </c>
    </row>
    <row r="1727" spans="1:8" x14ac:dyDescent="0.3">
      <c r="A1727" t="str">
        <f t="shared" si="27"/>
        <v>19Redcar and Cleveland</v>
      </c>
      <c r="B1727">
        <v>19</v>
      </c>
      <c r="C1727" t="s">
        <v>278</v>
      </c>
      <c r="D1727" t="s">
        <v>1834</v>
      </c>
      <c r="E1727" t="s">
        <v>529</v>
      </c>
      <c r="F1727" t="s">
        <v>550</v>
      </c>
      <c r="H1727">
        <v>5250</v>
      </c>
    </row>
    <row r="1728" spans="1:8" x14ac:dyDescent="0.3">
      <c r="A1728" t="str">
        <f t="shared" si="27"/>
        <v>20Redcar and Cleveland</v>
      </c>
      <c r="B1728">
        <v>20</v>
      </c>
      <c r="C1728" t="s">
        <v>278</v>
      </c>
      <c r="D1728" t="s">
        <v>1835</v>
      </c>
      <c r="E1728" t="s">
        <v>534</v>
      </c>
      <c r="F1728" t="s">
        <v>509</v>
      </c>
      <c r="H1728">
        <v>29896</v>
      </c>
    </row>
    <row r="1729" spans="1:8" x14ac:dyDescent="0.3">
      <c r="A1729" t="str">
        <f t="shared" si="27"/>
        <v>21Redcar and Cleveland</v>
      </c>
      <c r="B1729">
        <v>21</v>
      </c>
      <c r="C1729" t="s">
        <v>278</v>
      </c>
      <c r="D1729" t="s">
        <v>2138</v>
      </c>
      <c r="E1729" t="s">
        <v>509</v>
      </c>
      <c r="H1729">
        <v>19950</v>
      </c>
    </row>
    <row r="1730" spans="1:8" x14ac:dyDescent="0.3">
      <c r="A1730" t="str">
        <f t="shared" si="27"/>
        <v>22Redcar and Cleveland</v>
      </c>
      <c r="B1730">
        <v>22</v>
      </c>
      <c r="C1730" t="s">
        <v>278</v>
      </c>
      <c r="D1730" t="s">
        <v>1836</v>
      </c>
      <c r="E1730" t="s">
        <v>523</v>
      </c>
      <c r="F1730" t="s">
        <v>509</v>
      </c>
      <c r="H1730">
        <v>5000</v>
      </c>
    </row>
    <row r="1731" spans="1:8" x14ac:dyDescent="0.3">
      <c r="A1731" t="str">
        <f t="shared" si="27"/>
        <v>23Redcar and Cleveland</v>
      </c>
      <c r="B1731">
        <v>23</v>
      </c>
      <c r="C1731" t="s">
        <v>278</v>
      </c>
      <c r="D1731" t="s">
        <v>1837</v>
      </c>
      <c r="E1731" t="s">
        <v>534</v>
      </c>
      <c r="F1731" t="s">
        <v>538</v>
      </c>
      <c r="H1731">
        <v>19100</v>
      </c>
    </row>
    <row r="1732" spans="1:8" x14ac:dyDescent="0.3">
      <c r="A1732" t="str">
        <f t="shared" si="27"/>
        <v>1Richmond upon Thames</v>
      </c>
      <c r="B1732">
        <v>1</v>
      </c>
      <c r="C1732" t="s">
        <v>280</v>
      </c>
      <c r="D1732" t="s">
        <v>2139</v>
      </c>
      <c r="E1732" t="s">
        <v>534</v>
      </c>
      <c r="F1732" t="s">
        <v>538</v>
      </c>
      <c r="H1732">
        <v>225244</v>
      </c>
    </row>
    <row r="1733" spans="1:8" x14ac:dyDescent="0.3">
      <c r="A1733" t="str">
        <f t="shared" si="27"/>
        <v>2Richmond upon Thames</v>
      </c>
      <c r="B1733">
        <v>2</v>
      </c>
      <c r="C1733" t="s">
        <v>280</v>
      </c>
      <c r="D1733" t="s">
        <v>797</v>
      </c>
      <c r="E1733" t="s">
        <v>529</v>
      </c>
      <c r="F1733" t="s">
        <v>542</v>
      </c>
      <c r="H1733">
        <v>82145</v>
      </c>
    </row>
    <row r="1734" spans="1:8" x14ac:dyDescent="0.3">
      <c r="A1734" t="str">
        <f t="shared" si="27"/>
        <v>3Richmond upon Thames</v>
      </c>
      <c r="B1734">
        <v>3</v>
      </c>
      <c r="C1734" t="s">
        <v>280</v>
      </c>
      <c r="D1734" t="s">
        <v>2140</v>
      </c>
      <c r="E1734" t="s">
        <v>532</v>
      </c>
      <c r="F1734" t="s">
        <v>533</v>
      </c>
      <c r="H1734">
        <v>201000</v>
      </c>
    </row>
    <row r="1735" spans="1:8" x14ac:dyDescent="0.3">
      <c r="A1735" t="str">
        <f t="shared" ref="A1735:A1798" si="28">B1735&amp;C1735</f>
        <v>4Richmond upon Thames</v>
      </c>
      <c r="B1735">
        <v>4</v>
      </c>
      <c r="C1735" t="s">
        <v>280</v>
      </c>
      <c r="D1735" t="s">
        <v>2141</v>
      </c>
      <c r="E1735" t="s">
        <v>532</v>
      </c>
      <c r="F1735" t="s">
        <v>537</v>
      </c>
      <c r="H1735">
        <v>86800</v>
      </c>
    </row>
    <row r="1736" spans="1:8" x14ac:dyDescent="0.3">
      <c r="A1736" t="str">
        <f t="shared" si="28"/>
        <v>5Richmond upon Thames</v>
      </c>
      <c r="B1736">
        <v>5</v>
      </c>
      <c r="C1736" t="s">
        <v>280</v>
      </c>
      <c r="D1736" t="s">
        <v>2142</v>
      </c>
      <c r="E1736" t="s">
        <v>543</v>
      </c>
      <c r="F1736" t="s">
        <v>544</v>
      </c>
      <c r="H1736">
        <v>181255</v>
      </c>
    </row>
    <row r="1737" spans="1:8" x14ac:dyDescent="0.3">
      <c r="A1737" t="str">
        <f t="shared" si="28"/>
        <v>6Richmond upon Thames</v>
      </c>
      <c r="B1737">
        <v>6</v>
      </c>
      <c r="C1737" t="s">
        <v>280</v>
      </c>
      <c r="D1737" t="s">
        <v>2143</v>
      </c>
      <c r="E1737" t="s">
        <v>532</v>
      </c>
      <c r="F1737" t="s">
        <v>509</v>
      </c>
      <c r="H1737">
        <v>297000</v>
      </c>
    </row>
    <row r="1738" spans="1:8" x14ac:dyDescent="0.3">
      <c r="A1738" t="str">
        <f t="shared" si="28"/>
        <v>7Richmond upon Thames</v>
      </c>
      <c r="B1738">
        <v>7</v>
      </c>
      <c r="C1738" t="s">
        <v>280</v>
      </c>
      <c r="D1738" t="s">
        <v>2144</v>
      </c>
      <c r="E1738" t="s">
        <v>524</v>
      </c>
      <c r="F1738" t="s">
        <v>525</v>
      </c>
      <c r="H1738">
        <v>206582</v>
      </c>
    </row>
    <row r="1739" spans="1:8" x14ac:dyDescent="0.3">
      <c r="A1739" t="str">
        <f t="shared" si="28"/>
        <v>1Rochdale</v>
      </c>
      <c r="B1739">
        <v>1</v>
      </c>
      <c r="C1739" t="s">
        <v>282</v>
      </c>
      <c r="D1739" t="s">
        <v>2161</v>
      </c>
      <c r="E1739" t="s">
        <v>532</v>
      </c>
      <c r="F1739" t="s">
        <v>509</v>
      </c>
      <c r="H1739">
        <v>100000</v>
      </c>
    </row>
    <row r="1740" spans="1:8" x14ac:dyDescent="0.3">
      <c r="A1740" t="str">
        <f t="shared" si="28"/>
        <v>2Rochdale</v>
      </c>
      <c r="B1740">
        <v>2</v>
      </c>
      <c r="C1740" t="s">
        <v>282</v>
      </c>
      <c r="D1740" t="s">
        <v>2145</v>
      </c>
      <c r="E1740" t="s">
        <v>535</v>
      </c>
      <c r="F1740" t="s">
        <v>536</v>
      </c>
      <c r="H1740">
        <v>418000</v>
      </c>
    </row>
    <row r="1741" spans="1:8" x14ac:dyDescent="0.3">
      <c r="A1741" t="str">
        <f t="shared" si="28"/>
        <v>3Rochdale</v>
      </c>
      <c r="B1741">
        <v>3</v>
      </c>
      <c r="C1741" t="s">
        <v>282</v>
      </c>
      <c r="D1741" t="s">
        <v>2146</v>
      </c>
      <c r="E1741" t="s">
        <v>524</v>
      </c>
      <c r="F1741" t="s">
        <v>525</v>
      </c>
      <c r="H1741">
        <v>30232</v>
      </c>
    </row>
    <row r="1742" spans="1:8" x14ac:dyDescent="0.3">
      <c r="A1742" t="str">
        <f t="shared" si="28"/>
        <v>4Rochdale</v>
      </c>
      <c r="B1742">
        <v>4</v>
      </c>
      <c r="C1742" t="s">
        <v>282</v>
      </c>
      <c r="D1742" t="s">
        <v>521</v>
      </c>
      <c r="E1742" t="s">
        <v>521</v>
      </c>
      <c r="H1742">
        <v>25400</v>
      </c>
    </row>
    <row r="1743" spans="1:8" x14ac:dyDescent="0.3">
      <c r="A1743" t="str">
        <f t="shared" si="28"/>
        <v>5Rochdale</v>
      </c>
      <c r="B1743">
        <v>5</v>
      </c>
      <c r="C1743" t="s">
        <v>282</v>
      </c>
      <c r="D1743" t="s">
        <v>2147</v>
      </c>
      <c r="E1743" t="s">
        <v>524</v>
      </c>
      <c r="F1743" t="s">
        <v>525</v>
      </c>
      <c r="H1743">
        <v>135000</v>
      </c>
    </row>
    <row r="1744" spans="1:8" x14ac:dyDescent="0.3">
      <c r="A1744" t="str">
        <f t="shared" si="28"/>
        <v>6Rochdale</v>
      </c>
      <c r="B1744">
        <v>6</v>
      </c>
      <c r="C1744" t="s">
        <v>282</v>
      </c>
      <c r="D1744" t="s">
        <v>2148</v>
      </c>
      <c r="E1744" t="s">
        <v>523</v>
      </c>
      <c r="F1744" t="s">
        <v>531</v>
      </c>
      <c r="H1744">
        <v>20160</v>
      </c>
    </row>
    <row r="1745" spans="1:8" x14ac:dyDescent="0.3">
      <c r="A1745" t="str">
        <f t="shared" si="28"/>
        <v>7Rochdale</v>
      </c>
      <c r="B1745">
        <v>7</v>
      </c>
      <c r="C1745" t="s">
        <v>282</v>
      </c>
      <c r="D1745" t="s">
        <v>2149</v>
      </c>
      <c r="E1745" t="s">
        <v>524</v>
      </c>
      <c r="F1745" t="s">
        <v>525</v>
      </c>
      <c r="H1745">
        <v>170000</v>
      </c>
    </row>
    <row r="1746" spans="1:8" x14ac:dyDescent="0.3">
      <c r="A1746" t="str">
        <f t="shared" si="28"/>
        <v>8Rochdale</v>
      </c>
      <c r="B1746">
        <v>8</v>
      </c>
      <c r="C1746" t="s">
        <v>282</v>
      </c>
      <c r="D1746" t="s">
        <v>2150</v>
      </c>
      <c r="E1746" t="s">
        <v>532</v>
      </c>
      <c r="F1746" t="s">
        <v>533</v>
      </c>
      <c r="H1746">
        <v>480000</v>
      </c>
    </row>
    <row r="1747" spans="1:8" x14ac:dyDescent="0.3">
      <c r="A1747" t="str">
        <f t="shared" si="28"/>
        <v>9Rochdale</v>
      </c>
      <c r="B1747">
        <v>9</v>
      </c>
      <c r="C1747" t="s">
        <v>282</v>
      </c>
      <c r="D1747" t="s">
        <v>2151</v>
      </c>
      <c r="E1747" t="s">
        <v>529</v>
      </c>
      <c r="F1747" t="s">
        <v>542</v>
      </c>
      <c r="H1747">
        <v>200000</v>
      </c>
    </row>
    <row r="1748" spans="1:8" x14ac:dyDescent="0.3">
      <c r="A1748" t="str">
        <f t="shared" si="28"/>
        <v>10Rochdale</v>
      </c>
      <c r="B1748">
        <v>10</v>
      </c>
      <c r="C1748" t="s">
        <v>282</v>
      </c>
      <c r="D1748" t="s">
        <v>2152</v>
      </c>
      <c r="E1748" t="s">
        <v>524</v>
      </c>
      <c r="F1748" t="s">
        <v>525</v>
      </c>
      <c r="H1748">
        <v>75000</v>
      </c>
    </row>
    <row r="1749" spans="1:8" x14ac:dyDescent="0.3">
      <c r="A1749" t="str">
        <f t="shared" si="28"/>
        <v>11Rochdale</v>
      </c>
      <c r="B1749">
        <v>11</v>
      </c>
      <c r="C1749" t="s">
        <v>282</v>
      </c>
      <c r="D1749" t="s">
        <v>2153</v>
      </c>
      <c r="E1749" t="s">
        <v>534</v>
      </c>
      <c r="F1749" t="s">
        <v>538</v>
      </c>
      <c r="H1749">
        <v>68000</v>
      </c>
    </row>
    <row r="1750" spans="1:8" x14ac:dyDescent="0.3">
      <c r="A1750" t="str">
        <f t="shared" si="28"/>
        <v>12Rochdale</v>
      </c>
      <c r="B1750">
        <v>12</v>
      </c>
      <c r="C1750" t="s">
        <v>282</v>
      </c>
      <c r="D1750" t="s">
        <v>2154</v>
      </c>
      <c r="E1750" t="s">
        <v>523</v>
      </c>
      <c r="F1750" t="s">
        <v>531</v>
      </c>
      <c r="H1750">
        <v>180000</v>
      </c>
    </row>
    <row r="1751" spans="1:8" x14ac:dyDescent="0.3">
      <c r="A1751" t="str">
        <f t="shared" si="28"/>
        <v>13Rochdale</v>
      </c>
      <c r="B1751">
        <v>13</v>
      </c>
      <c r="C1751" t="s">
        <v>282</v>
      </c>
      <c r="D1751" t="s">
        <v>2155</v>
      </c>
      <c r="E1751" t="s">
        <v>524</v>
      </c>
      <c r="F1751" t="s">
        <v>525</v>
      </c>
      <c r="H1751">
        <v>81000</v>
      </c>
    </row>
    <row r="1752" spans="1:8" x14ac:dyDescent="0.3">
      <c r="A1752" t="str">
        <f t="shared" si="28"/>
        <v>14Rochdale</v>
      </c>
      <c r="B1752">
        <v>14</v>
      </c>
      <c r="C1752" t="s">
        <v>282</v>
      </c>
      <c r="D1752" t="s">
        <v>2156</v>
      </c>
      <c r="E1752" t="s">
        <v>543</v>
      </c>
      <c r="F1752" t="s">
        <v>544</v>
      </c>
      <c r="H1752">
        <v>129000</v>
      </c>
    </row>
    <row r="1753" spans="1:8" x14ac:dyDescent="0.3">
      <c r="A1753" t="str">
        <f t="shared" si="28"/>
        <v>15Rochdale</v>
      </c>
      <c r="B1753">
        <v>15</v>
      </c>
      <c r="C1753" t="s">
        <v>282</v>
      </c>
      <c r="D1753" t="s">
        <v>2157</v>
      </c>
      <c r="E1753" t="s">
        <v>523</v>
      </c>
      <c r="F1753" t="s">
        <v>531</v>
      </c>
      <c r="H1753">
        <v>100000</v>
      </c>
    </row>
    <row r="1754" spans="1:8" x14ac:dyDescent="0.3">
      <c r="A1754" t="str">
        <f t="shared" si="28"/>
        <v>16Rochdale</v>
      </c>
      <c r="B1754">
        <v>16</v>
      </c>
      <c r="C1754" t="s">
        <v>282</v>
      </c>
      <c r="D1754" t="s">
        <v>2158</v>
      </c>
      <c r="E1754" t="s">
        <v>523</v>
      </c>
      <c r="F1754" t="s">
        <v>531</v>
      </c>
      <c r="H1754">
        <v>30000</v>
      </c>
    </row>
    <row r="1755" spans="1:8" x14ac:dyDescent="0.3">
      <c r="A1755" t="str">
        <f t="shared" si="28"/>
        <v>17Rochdale</v>
      </c>
      <c r="B1755">
        <v>17</v>
      </c>
      <c r="C1755" t="s">
        <v>282</v>
      </c>
      <c r="D1755" t="s">
        <v>2159</v>
      </c>
      <c r="E1755" t="s">
        <v>534</v>
      </c>
      <c r="F1755" t="s">
        <v>509</v>
      </c>
      <c r="H1755">
        <v>100000</v>
      </c>
    </row>
    <row r="1756" spans="1:8" x14ac:dyDescent="0.3">
      <c r="A1756" t="str">
        <f t="shared" si="28"/>
        <v>18Rochdale</v>
      </c>
      <c r="B1756">
        <v>18</v>
      </c>
      <c r="C1756" t="s">
        <v>282</v>
      </c>
      <c r="D1756" t="s">
        <v>2160</v>
      </c>
      <c r="E1756" t="s">
        <v>527</v>
      </c>
      <c r="F1756" t="s">
        <v>528</v>
      </c>
      <c r="H1756">
        <v>200000</v>
      </c>
    </row>
    <row r="1757" spans="1:8" x14ac:dyDescent="0.3">
      <c r="A1757" t="str">
        <f t="shared" si="28"/>
        <v>1Rotherham</v>
      </c>
      <c r="B1757">
        <v>1</v>
      </c>
      <c r="C1757" t="s">
        <v>284</v>
      </c>
      <c r="D1757" t="s">
        <v>521</v>
      </c>
      <c r="E1757" t="s">
        <v>521</v>
      </c>
      <c r="H1757">
        <v>27730</v>
      </c>
    </row>
    <row r="1758" spans="1:8" x14ac:dyDescent="0.3">
      <c r="A1758" t="str">
        <f t="shared" si="28"/>
        <v>2Rotherham</v>
      </c>
      <c r="B1758">
        <v>2</v>
      </c>
      <c r="C1758" t="s">
        <v>284</v>
      </c>
      <c r="D1758" t="s">
        <v>2162</v>
      </c>
      <c r="E1758" t="s">
        <v>524</v>
      </c>
      <c r="F1758" t="s">
        <v>525</v>
      </c>
      <c r="H1758">
        <v>15000</v>
      </c>
    </row>
    <row r="1759" spans="1:8" x14ac:dyDescent="0.3">
      <c r="A1759" t="str">
        <f t="shared" si="28"/>
        <v>3Rotherham</v>
      </c>
      <c r="B1759">
        <v>3</v>
      </c>
      <c r="C1759" t="s">
        <v>284</v>
      </c>
      <c r="D1759" t="s">
        <v>2163</v>
      </c>
      <c r="E1759" t="s">
        <v>524</v>
      </c>
      <c r="F1759" t="s">
        <v>526</v>
      </c>
      <c r="H1759">
        <v>12083</v>
      </c>
    </row>
    <row r="1760" spans="1:8" x14ac:dyDescent="0.3">
      <c r="A1760" t="str">
        <f t="shared" si="28"/>
        <v>4Rotherham</v>
      </c>
      <c r="B1760">
        <v>4</v>
      </c>
      <c r="C1760" t="s">
        <v>284</v>
      </c>
      <c r="D1760" t="s">
        <v>2164</v>
      </c>
      <c r="E1760" t="s">
        <v>524</v>
      </c>
      <c r="F1760" t="s">
        <v>525</v>
      </c>
      <c r="H1760">
        <v>30400</v>
      </c>
    </row>
    <row r="1761" spans="1:8" x14ac:dyDescent="0.3">
      <c r="A1761" t="str">
        <f t="shared" si="28"/>
        <v>5Rotherham</v>
      </c>
      <c r="B1761">
        <v>5</v>
      </c>
      <c r="C1761" t="s">
        <v>284</v>
      </c>
      <c r="D1761" t="s">
        <v>2165</v>
      </c>
      <c r="E1761" t="s">
        <v>535</v>
      </c>
      <c r="F1761" t="s">
        <v>536</v>
      </c>
      <c r="H1761">
        <v>711264</v>
      </c>
    </row>
    <row r="1762" spans="1:8" x14ac:dyDescent="0.3">
      <c r="A1762" t="str">
        <f t="shared" si="28"/>
        <v>6Rotherham</v>
      </c>
      <c r="B1762">
        <v>6</v>
      </c>
      <c r="C1762" t="s">
        <v>284</v>
      </c>
      <c r="D1762" t="s">
        <v>2166</v>
      </c>
      <c r="E1762" t="s">
        <v>527</v>
      </c>
      <c r="F1762" t="s">
        <v>552</v>
      </c>
      <c r="H1762">
        <v>137387</v>
      </c>
    </row>
    <row r="1763" spans="1:8" x14ac:dyDescent="0.3">
      <c r="A1763" t="str">
        <f t="shared" si="28"/>
        <v>7Rotherham</v>
      </c>
      <c r="B1763">
        <v>7</v>
      </c>
      <c r="C1763" t="s">
        <v>284</v>
      </c>
      <c r="D1763" t="s">
        <v>2167</v>
      </c>
      <c r="E1763" t="s">
        <v>527</v>
      </c>
      <c r="F1763" t="s">
        <v>552</v>
      </c>
      <c r="H1763">
        <v>66704</v>
      </c>
    </row>
    <row r="1764" spans="1:8" x14ac:dyDescent="0.3">
      <c r="A1764" t="str">
        <f t="shared" si="28"/>
        <v>8Rotherham</v>
      </c>
      <c r="B1764">
        <v>8</v>
      </c>
      <c r="C1764" t="s">
        <v>284</v>
      </c>
      <c r="D1764" t="s">
        <v>2168</v>
      </c>
      <c r="E1764" t="s">
        <v>534</v>
      </c>
      <c r="F1764" t="s">
        <v>538</v>
      </c>
      <c r="H1764">
        <v>124000</v>
      </c>
    </row>
    <row r="1765" spans="1:8" x14ac:dyDescent="0.3">
      <c r="A1765" t="str">
        <f t="shared" si="28"/>
        <v>9Rotherham</v>
      </c>
      <c r="B1765">
        <v>9</v>
      </c>
      <c r="C1765" t="s">
        <v>284</v>
      </c>
      <c r="D1765" t="s">
        <v>2169</v>
      </c>
      <c r="E1765" t="s">
        <v>523</v>
      </c>
      <c r="F1765" t="s">
        <v>541</v>
      </c>
      <c r="H1765">
        <v>45000</v>
      </c>
    </row>
    <row r="1766" spans="1:8" x14ac:dyDescent="0.3">
      <c r="A1766" t="str">
        <f t="shared" si="28"/>
        <v>10Rotherham</v>
      </c>
      <c r="B1766">
        <v>10</v>
      </c>
      <c r="C1766" t="s">
        <v>284</v>
      </c>
      <c r="D1766" t="s">
        <v>2170</v>
      </c>
      <c r="E1766" t="s">
        <v>543</v>
      </c>
      <c r="F1766" t="s">
        <v>544</v>
      </c>
      <c r="H1766">
        <v>10970.75</v>
      </c>
    </row>
    <row r="1767" spans="1:8" x14ac:dyDescent="0.3">
      <c r="A1767" t="str">
        <f t="shared" si="28"/>
        <v>11Rotherham</v>
      </c>
      <c r="B1767">
        <v>11</v>
      </c>
      <c r="C1767" t="s">
        <v>284</v>
      </c>
      <c r="D1767" t="s">
        <v>2171</v>
      </c>
      <c r="E1767" t="s">
        <v>524</v>
      </c>
      <c r="F1767" t="s">
        <v>547</v>
      </c>
      <c r="H1767">
        <v>216719.03759999998</v>
      </c>
    </row>
    <row r="1768" spans="1:8" x14ac:dyDescent="0.3">
      <c r="A1768" t="str">
        <f t="shared" si="28"/>
        <v>12Rotherham</v>
      </c>
      <c r="B1768">
        <v>12</v>
      </c>
      <c r="C1768" t="s">
        <v>284</v>
      </c>
      <c r="D1768" t="s">
        <v>2172</v>
      </c>
      <c r="E1768" t="s">
        <v>524</v>
      </c>
      <c r="F1768" t="s">
        <v>525</v>
      </c>
      <c r="H1768">
        <v>254869</v>
      </c>
    </row>
    <row r="1769" spans="1:8" x14ac:dyDescent="0.3">
      <c r="A1769" t="str">
        <f t="shared" si="28"/>
        <v>13Rotherham</v>
      </c>
      <c r="B1769">
        <v>13</v>
      </c>
      <c r="C1769" t="s">
        <v>284</v>
      </c>
      <c r="D1769" t="s">
        <v>2173</v>
      </c>
      <c r="E1769" t="s">
        <v>543</v>
      </c>
      <c r="H1769">
        <v>10000</v>
      </c>
    </row>
    <row r="1770" spans="1:8" x14ac:dyDescent="0.3">
      <c r="A1770" t="str">
        <f t="shared" si="28"/>
        <v>14Rotherham</v>
      </c>
      <c r="B1770">
        <v>14</v>
      </c>
      <c r="C1770" t="s">
        <v>284</v>
      </c>
      <c r="D1770" t="s">
        <v>2174</v>
      </c>
      <c r="E1770" t="s">
        <v>523</v>
      </c>
      <c r="H1770">
        <v>5000</v>
      </c>
    </row>
    <row r="1771" spans="1:8" x14ac:dyDescent="0.3">
      <c r="A1771" t="str">
        <f t="shared" si="28"/>
        <v>15Rotherham</v>
      </c>
      <c r="B1771">
        <v>15</v>
      </c>
      <c r="C1771" t="s">
        <v>284</v>
      </c>
      <c r="D1771" t="s">
        <v>2175</v>
      </c>
      <c r="E1771" t="s">
        <v>524</v>
      </c>
      <c r="F1771" t="s">
        <v>547</v>
      </c>
      <c r="H1771">
        <v>20000</v>
      </c>
    </row>
    <row r="1772" spans="1:8" x14ac:dyDescent="0.3">
      <c r="A1772" t="str">
        <f t="shared" si="28"/>
        <v>16Rotherham</v>
      </c>
      <c r="B1772">
        <v>16</v>
      </c>
      <c r="C1772" t="s">
        <v>284</v>
      </c>
      <c r="D1772" t="s">
        <v>2176</v>
      </c>
      <c r="E1772" t="s">
        <v>524</v>
      </c>
      <c r="F1772" t="s">
        <v>547</v>
      </c>
      <c r="H1772">
        <v>15000</v>
      </c>
    </row>
    <row r="1773" spans="1:8" x14ac:dyDescent="0.3">
      <c r="A1773" t="str">
        <f t="shared" si="28"/>
        <v>17Rotherham</v>
      </c>
      <c r="B1773">
        <v>17</v>
      </c>
      <c r="C1773" t="s">
        <v>284</v>
      </c>
      <c r="D1773" t="s">
        <v>1097</v>
      </c>
      <c r="E1773" t="s">
        <v>524</v>
      </c>
      <c r="F1773" t="s">
        <v>525</v>
      </c>
      <c r="H1773">
        <v>12083</v>
      </c>
    </row>
    <row r="1774" spans="1:8" x14ac:dyDescent="0.3">
      <c r="A1774" t="str">
        <f t="shared" si="28"/>
        <v>18Rotherham</v>
      </c>
      <c r="B1774">
        <v>18</v>
      </c>
      <c r="C1774" t="s">
        <v>284</v>
      </c>
      <c r="D1774" t="s">
        <v>2177</v>
      </c>
      <c r="E1774" t="s">
        <v>527</v>
      </c>
      <c r="F1774" t="s">
        <v>528</v>
      </c>
      <c r="H1774">
        <v>219310</v>
      </c>
    </row>
    <row r="1775" spans="1:8" x14ac:dyDescent="0.3">
      <c r="A1775" t="str">
        <f t="shared" si="28"/>
        <v>19Rotherham</v>
      </c>
      <c r="B1775">
        <v>19</v>
      </c>
      <c r="C1775" t="s">
        <v>284</v>
      </c>
      <c r="D1775" t="s">
        <v>2178</v>
      </c>
      <c r="E1775" t="s">
        <v>524</v>
      </c>
      <c r="F1775" t="s">
        <v>525</v>
      </c>
      <c r="H1775">
        <v>21090</v>
      </c>
    </row>
    <row r="1776" spans="1:8" x14ac:dyDescent="0.3">
      <c r="A1776" t="str">
        <f t="shared" si="28"/>
        <v>20Rotherham</v>
      </c>
      <c r="B1776">
        <v>20</v>
      </c>
      <c r="C1776" t="s">
        <v>284</v>
      </c>
      <c r="D1776" t="s">
        <v>2179</v>
      </c>
      <c r="E1776" t="s">
        <v>524</v>
      </c>
      <c r="F1776" t="s">
        <v>525</v>
      </c>
      <c r="H1776">
        <v>152625</v>
      </c>
    </row>
    <row r="1777" spans="1:8" x14ac:dyDescent="0.3">
      <c r="A1777" t="str">
        <f t="shared" si="28"/>
        <v>21Rotherham</v>
      </c>
      <c r="B1777">
        <v>21</v>
      </c>
      <c r="C1777" t="s">
        <v>284</v>
      </c>
      <c r="D1777" t="s">
        <v>2180</v>
      </c>
      <c r="E1777" t="s">
        <v>524</v>
      </c>
      <c r="F1777" t="s">
        <v>547</v>
      </c>
      <c r="H1777">
        <v>29392.7</v>
      </c>
    </row>
    <row r="1778" spans="1:8" x14ac:dyDescent="0.3">
      <c r="A1778" t="str">
        <f t="shared" si="28"/>
        <v>22Rotherham</v>
      </c>
      <c r="B1778">
        <v>22</v>
      </c>
      <c r="C1778" t="s">
        <v>284</v>
      </c>
      <c r="D1778" t="s">
        <v>2181</v>
      </c>
      <c r="E1778" t="s">
        <v>535</v>
      </c>
      <c r="F1778" t="s">
        <v>509</v>
      </c>
      <c r="H1778">
        <v>60750</v>
      </c>
    </row>
    <row r="1779" spans="1:8" x14ac:dyDescent="0.3">
      <c r="A1779" t="str">
        <f t="shared" si="28"/>
        <v>23Rotherham</v>
      </c>
      <c r="B1779">
        <v>23</v>
      </c>
      <c r="C1779" t="s">
        <v>284</v>
      </c>
      <c r="D1779" t="s">
        <v>2182</v>
      </c>
      <c r="E1779" t="s">
        <v>543</v>
      </c>
      <c r="F1779" t="s">
        <v>544</v>
      </c>
      <c r="H1779">
        <v>63216.25</v>
      </c>
    </row>
    <row r="1780" spans="1:8" x14ac:dyDescent="0.3">
      <c r="A1780" t="str">
        <f t="shared" si="28"/>
        <v>24Rotherham</v>
      </c>
      <c r="B1780">
        <v>24</v>
      </c>
      <c r="C1780" t="s">
        <v>284</v>
      </c>
      <c r="D1780" t="s">
        <v>737</v>
      </c>
      <c r="E1780" t="s">
        <v>532</v>
      </c>
      <c r="F1780" t="s">
        <v>533</v>
      </c>
      <c r="H1780">
        <v>86760</v>
      </c>
    </row>
    <row r="1781" spans="1:8" x14ac:dyDescent="0.3">
      <c r="A1781" t="str">
        <f t="shared" si="28"/>
        <v>25Rotherham</v>
      </c>
      <c r="B1781">
        <v>25</v>
      </c>
      <c r="C1781" t="s">
        <v>284</v>
      </c>
      <c r="D1781" t="s">
        <v>2183</v>
      </c>
      <c r="E1781" t="s">
        <v>535</v>
      </c>
      <c r="F1781" t="s">
        <v>536</v>
      </c>
      <c r="H1781">
        <v>127761</v>
      </c>
    </row>
    <row r="1782" spans="1:8" x14ac:dyDescent="0.3">
      <c r="A1782" t="str">
        <f t="shared" si="28"/>
        <v>26Rotherham</v>
      </c>
      <c r="B1782">
        <v>26</v>
      </c>
      <c r="C1782" t="s">
        <v>284</v>
      </c>
      <c r="D1782" t="s">
        <v>2184</v>
      </c>
      <c r="E1782" t="s">
        <v>524</v>
      </c>
      <c r="F1782" t="s">
        <v>525</v>
      </c>
      <c r="H1782">
        <v>59250</v>
      </c>
    </row>
    <row r="1783" spans="1:8" x14ac:dyDescent="0.3">
      <c r="A1783" t="str">
        <f t="shared" si="28"/>
        <v>27Rotherham</v>
      </c>
      <c r="B1783">
        <v>27</v>
      </c>
      <c r="C1783" t="s">
        <v>284</v>
      </c>
      <c r="D1783" t="s">
        <v>2185</v>
      </c>
      <c r="E1783" t="s">
        <v>532</v>
      </c>
      <c r="F1783" t="s">
        <v>545</v>
      </c>
      <c r="H1783">
        <v>15000</v>
      </c>
    </row>
    <row r="1784" spans="1:8" x14ac:dyDescent="0.3">
      <c r="A1784" t="str">
        <f t="shared" si="28"/>
        <v>28Rotherham</v>
      </c>
      <c r="B1784">
        <v>28</v>
      </c>
      <c r="C1784" t="s">
        <v>284</v>
      </c>
      <c r="D1784" t="s">
        <v>2186</v>
      </c>
      <c r="E1784" t="s">
        <v>534</v>
      </c>
      <c r="F1784" t="s">
        <v>509</v>
      </c>
      <c r="H1784">
        <v>60500</v>
      </c>
    </row>
    <row r="1785" spans="1:8" x14ac:dyDescent="0.3">
      <c r="A1785" t="str">
        <f t="shared" si="28"/>
        <v>29Rotherham</v>
      </c>
      <c r="B1785">
        <v>29</v>
      </c>
      <c r="C1785" t="s">
        <v>284</v>
      </c>
      <c r="D1785" t="s">
        <v>2187</v>
      </c>
      <c r="E1785" t="s">
        <v>524</v>
      </c>
      <c r="F1785" t="s">
        <v>525</v>
      </c>
      <c r="H1785">
        <v>104032</v>
      </c>
    </row>
    <row r="1786" spans="1:8" x14ac:dyDescent="0.3">
      <c r="A1786" t="str">
        <f t="shared" si="28"/>
        <v>30Rotherham</v>
      </c>
      <c r="B1786">
        <v>30</v>
      </c>
      <c r="C1786" t="s">
        <v>284</v>
      </c>
      <c r="D1786" t="s">
        <v>2188</v>
      </c>
      <c r="E1786" t="s">
        <v>523</v>
      </c>
      <c r="F1786" t="s">
        <v>531</v>
      </c>
      <c r="H1786">
        <v>30000</v>
      </c>
    </row>
    <row r="1787" spans="1:8" x14ac:dyDescent="0.3">
      <c r="A1787" t="str">
        <f t="shared" si="28"/>
        <v>31Rotherham</v>
      </c>
      <c r="B1787">
        <v>31</v>
      </c>
      <c r="C1787" t="s">
        <v>284</v>
      </c>
      <c r="D1787" t="s">
        <v>2189</v>
      </c>
      <c r="E1787" t="s">
        <v>523</v>
      </c>
      <c r="F1787" t="s">
        <v>531</v>
      </c>
      <c r="H1787">
        <v>29176</v>
      </c>
    </row>
    <row r="1788" spans="1:8" x14ac:dyDescent="0.3">
      <c r="A1788" t="str">
        <f t="shared" si="28"/>
        <v>1Rutland</v>
      </c>
      <c r="B1788">
        <v>1</v>
      </c>
      <c r="C1788" t="s">
        <v>286</v>
      </c>
      <c r="D1788" t="s">
        <v>798</v>
      </c>
      <c r="E1788" t="s">
        <v>524</v>
      </c>
      <c r="F1788" t="s">
        <v>547</v>
      </c>
      <c r="H1788">
        <v>1552</v>
      </c>
    </row>
    <row r="1789" spans="1:8" x14ac:dyDescent="0.3">
      <c r="A1789" t="str">
        <f t="shared" si="28"/>
        <v>2Rutland</v>
      </c>
      <c r="B1789">
        <v>2</v>
      </c>
      <c r="C1789" t="s">
        <v>286</v>
      </c>
      <c r="D1789" t="s">
        <v>2190</v>
      </c>
      <c r="E1789" t="s">
        <v>534</v>
      </c>
      <c r="F1789" t="s">
        <v>540</v>
      </c>
      <c r="H1789">
        <v>5000</v>
      </c>
    </row>
    <row r="1790" spans="1:8" x14ac:dyDescent="0.3">
      <c r="A1790" t="str">
        <f t="shared" si="28"/>
        <v>3Rutland</v>
      </c>
      <c r="B1790">
        <v>3</v>
      </c>
      <c r="C1790" t="s">
        <v>286</v>
      </c>
      <c r="D1790" t="s">
        <v>1723</v>
      </c>
      <c r="E1790" t="s">
        <v>535</v>
      </c>
      <c r="F1790" t="s">
        <v>536</v>
      </c>
      <c r="H1790">
        <v>22800</v>
      </c>
    </row>
    <row r="1791" spans="1:8" x14ac:dyDescent="0.3">
      <c r="A1791" t="str">
        <f t="shared" si="28"/>
        <v>4Rutland</v>
      </c>
      <c r="B1791">
        <v>4</v>
      </c>
      <c r="C1791" t="s">
        <v>286</v>
      </c>
      <c r="D1791" t="s">
        <v>1724</v>
      </c>
      <c r="E1791" t="s">
        <v>524</v>
      </c>
      <c r="F1791" t="s">
        <v>547</v>
      </c>
      <c r="H1791">
        <v>9159</v>
      </c>
    </row>
    <row r="1792" spans="1:8" x14ac:dyDescent="0.3">
      <c r="A1792" t="str">
        <f t="shared" si="28"/>
        <v>5Rutland</v>
      </c>
      <c r="B1792">
        <v>5</v>
      </c>
      <c r="C1792" t="s">
        <v>286</v>
      </c>
      <c r="D1792" t="s">
        <v>2191</v>
      </c>
      <c r="E1792" t="s">
        <v>524</v>
      </c>
      <c r="F1792" t="s">
        <v>547</v>
      </c>
      <c r="H1792">
        <v>6000</v>
      </c>
    </row>
    <row r="1793" spans="1:8" x14ac:dyDescent="0.3">
      <c r="A1793" t="str">
        <f t="shared" si="28"/>
        <v>6Rutland</v>
      </c>
      <c r="B1793">
        <v>6</v>
      </c>
      <c r="C1793" t="s">
        <v>286</v>
      </c>
      <c r="D1793" t="s">
        <v>2192</v>
      </c>
      <c r="E1793" t="s">
        <v>529</v>
      </c>
      <c r="F1793" t="s">
        <v>542</v>
      </c>
      <c r="H1793">
        <v>51560</v>
      </c>
    </row>
    <row r="1794" spans="1:8" x14ac:dyDescent="0.3">
      <c r="A1794" t="str">
        <f t="shared" si="28"/>
        <v>7Rutland</v>
      </c>
      <c r="B1794">
        <v>7</v>
      </c>
      <c r="C1794" t="s">
        <v>286</v>
      </c>
      <c r="D1794" t="s">
        <v>557</v>
      </c>
      <c r="E1794" t="s">
        <v>543</v>
      </c>
      <c r="F1794" t="s">
        <v>546</v>
      </c>
      <c r="H1794">
        <v>3100</v>
      </c>
    </row>
    <row r="1795" spans="1:8" x14ac:dyDescent="0.3">
      <c r="A1795" t="str">
        <f t="shared" si="28"/>
        <v>8Rutland</v>
      </c>
      <c r="B1795">
        <v>8</v>
      </c>
      <c r="C1795" t="s">
        <v>286</v>
      </c>
      <c r="D1795" t="s">
        <v>975</v>
      </c>
      <c r="E1795" t="s">
        <v>535</v>
      </c>
      <c r="F1795" t="s">
        <v>536</v>
      </c>
      <c r="H1795">
        <v>90000</v>
      </c>
    </row>
    <row r="1796" spans="1:8" x14ac:dyDescent="0.3">
      <c r="A1796" t="str">
        <f t="shared" si="28"/>
        <v>9Rutland</v>
      </c>
      <c r="B1796">
        <v>9</v>
      </c>
      <c r="C1796" t="s">
        <v>286</v>
      </c>
      <c r="D1796" t="s">
        <v>1734</v>
      </c>
      <c r="E1796" t="s">
        <v>527</v>
      </c>
      <c r="F1796" t="s">
        <v>539</v>
      </c>
      <c r="H1796">
        <v>20000</v>
      </c>
    </row>
    <row r="1797" spans="1:8" x14ac:dyDescent="0.3">
      <c r="A1797" t="str">
        <f t="shared" si="28"/>
        <v>10Rutland</v>
      </c>
      <c r="B1797">
        <v>10</v>
      </c>
      <c r="C1797" t="s">
        <v>286</v>
      </c>
      <c r="D1797" t="s">
        <v>2193</v>
      </c>
      <c r="E1797" t="s">
        <v>509</v>
      </c>
      <c r="F1797" t="s">
        <v>546</v>
      </c>
      <c r="H1797">
        <v>20000</v>
      </c>
    </row>
    <row r="1798" spans="1:8" x14ac:dyDescent="0.3">
      <c r="A1798" t="str">
        <f t="shared" si="28"/>
        <v>11Rutland</v>
      </c>
      <c r="B1798">
        <v>11</v>
      </c>
      <c r="C1798" t="s">
        <v>286</v>
      </c>
      <c r="D1798" t="s">
        <v>2194</v>
      </c>
      <c r="E1798" t="s">
        <v>529</v>
      </c>
      <c r="F1798" t="s">
        <v>542</v>
      </c>
      <c r="H1798">
        <v>39200</v>
      </c>
    </row>
    <row r="1799" spans="1:8" x14ac:dyDescent="0.3">
      <c r="A1799" t="str">
        <f t="shared" ref="A1799:A1862" si="29">B1799&amp;C1799</f>
        <v>1Salford</v>
      </c>
      <c r="B1799">
        <v>1</v>
      </c>
      <c r="C1799" t="s">
        <v>288</v>
      </c>
      <c r="D1799" t="s">
        <v>2195</v>
      </c>
      <c r="E1799" t="s">
        <v>532</v>
      </c>
      <c r="F1799" t="s">
        <v>509</v>
      </c>
      <c r="H1799">
        <v>72000</v>
      </c>
    </row>
    <row r="1800" spans="1:8" x14ac:dyDescent="0.3">
      <c r="A1800" t="str">
        <f t="shared" si="29"/>
        <v>2Salford</v>
      </c>
      <c r="B1800">
        <v>2</v>
      </c>
      <c r="C1800" t="s">
        <v>288</v>
      </c>
      <c r="D1800" t="s">
        <v>2196</v>
      </c>
      <c r="E1800" t="s">
        <v>532</v>
      </c>
      <c r="F1800" t="s">
        <v>509</v>
      </c>
      <c r="H1800">
        <v>312000</v>
      </c>
    </row>
    <row r="1801" spans="1:8" x14ac:dyDescent="0.3">
      <c r="A1801" t="str">
        <f t="shared" si="29"/>
        <v>3Salford</v>
      </c>
      <c r="B1801">
        <v>3</v>
      </c>
      <c r="C1801" t="s">
        <v>288</v>
      </c>
      <c r="D1801" t="s">
        <v>2197</v>
      </c>
      <c r="E1801" t="s">
        <v>532</v>
      </c>
      <c r="F1801" t="s">
        <v>509</v>
      </c>
      <c r="H1801">
        <v>414000</v>
      </c>
    </row>
    <row r="1802" spans="1:8" x14ac:dyDescent="0.3">
      <c r="A1802" t="str">
        <f t="shared" si="29"/>
        <v>4Salford</v>
      </c>
      <c r="B1802">
        <v>4</v>
      </c>
      <c r="C1802" t="s">
        <v>288</v>
      </c>
      <c r="D1802" t="s">
        <v>2198</v>
      </c>
      <c r="E1802" t="s">
        <v>534</v>
      </c>
      <c r="F1802" t="s">
        <v>538</v>
      </c>
      <c r="H1802">
        <v>200000</v>
      </c>
    </row>
    <row r="1803" spans="1:8" x14ac:dyDescent="0.3">
      <c r="A1803" t="str">
        <f t="shared" si="29"/>
        <v>5Salford</v>
      </c>
      <c r="B1803">
        <v>5</v>
      </c>
      <c r="C1803" t="s">
        <v>288</v>
      </c>
      <c r="D1803" t="s">
        <v>2199</v>
      </c>
      <c r="E1803" t="s">
        <v>529</v>
      </c>
      <c r="F1803" t="s">
        <v>542</v>
      </c>
      <c r="H1803">
        <v>700000</v>
      </c>
    </row>
    <row r="1804" spans="1:8" x14ac:dyDescent="0.3">
      <c r="A1804" t="str">
        <f t="shared" si="29"/>
        <v>6Salford</v>
      </c>
      <c r="B1804">
        <v>6</v>
      </c>
      <c r="C1804" t="s">
        <v>288</v>
      </c>
      <c r="D1804" t="s">
        <v>2200</v>
      </c>
      <c r="E1804" t="s">
        <v>529</v>
      </c>
      <c r="F1804" t="s">
        <v>542</v>
      </c>
      <c r="H1804">
        <v>300000</v>
      </c>
    </row>
    <row r="1805" spans="1:8" x14ac:dyDescent="0.3">
      <c r="A1805" t="str">
        <f t="shared" si="29"/>
        <v>7Salford</v>
      </c>
      <c r="B1805">
        <v>7</v>
      </c>
      <c r="C1805" t="s">
        <v>288</v>
      </c>
      <c r="D1805" t="s">
        <v>2201</v>
      </c>
      <c r="E1805" t="s">
        <v>523</v>
      </c>
      <c r="F1805" t="s">
        <v>531</v>
      </c>
      <c r="H1805">
        <v>300000</v>
      </c>
    </row>
    <row r="1806" spans="1:8" x14ac:dyDescent="0.3">
      <c r="A1806" t="str">
        <f t="shared" si="29"/>
        <v>8Salford</v>
      </c>
      <c r="B1806">
        <v>8</v>
      </c>
      <c r="C1806" t="s">
        <v>288</v>
      </c>
      <c r="D1806" t="s">
        <v>2202</v>
      </c>
      <c r="E1806" t="s">
        <v>535</v>
      </c>
      <c r="F1806" t="s">
        <v>536</v>
      </c>
      <c r="H1806">
        <v>250000</v>
      </c>
    </row>
    <row r="1807" spans="1:8" x14ac:dyDescent="0.3">
      <c r="A1807" t="str">
        <f t="shared" si="29"/>
        <v>9Salford</v>
      </c>
      <c r="B1807">
        <v>9</v>
      </c>
      <c r="C1807" t="s">
        <v>288</v>
      </c>
      <c r="D1807" t="s">
        <v>2203</v>
      </c>
      <c r="E1807" t="s">
        <v>523</v>
      </c>
      <c r="F1807" t="s">
        <v>531</v>
      </c>
      <c r="H1807">
        <v>473000</v>
      </c>
    </row>
    <row r="1808" spans="1:8" x14ac:dyDescent="0.3">
      <c r="A1808" t="str">
        <f t="shared" si="29"/>
        <v>1Sandwell</v>
      </c>
      <c r="B1808">
        <v>1</v>
      </c>
      <c r="C1808" t="s">
        <v>290</v>
      </c>
      <c r="D1808" t="s">
        <v>2204</v>
      </c>
      <c r="E1808" t="s">
        <v>532</v>
      </c>
      <c r="F1808" t="s">
        <v>537</v>
      </c>
      <c r="H1808">
        <v>174000</v>
      </c>
    </row>
    <row r="1809" spans="1:8" x14ac:dyDescent="0.3">
      <c r="A1809" t="str">
        <f t="shared" si="29"/>
        <v>2Sandwell</v>
      </c>
      <c r="B1809">
        <v>2</v>
      </c>
      <c r="C1809" t="s">
        <v>290</v>
      </c>
      <c r="D1809" t="s">
        <v>2205</v>
      </c>
      <c r="E1809" t="s">
        <v>524</v>
      </c>
      <c r="F1809" t="s">
        <v>525</v>
      </c>
      <c r="H1809">
        <v>241500</v>
      </c>
    </row>
    <row r="1810" spans="1:8" x14ac:dyDescent="0.3">
      <c r="A1810" t="str">
        <f t="shared" si="29"/>
        <v>3Sandwell</v>
      </c>
      <c r="B1810">
        <v>3</v>
      </c>
      <c r="C1810" t="s">
        <v>290</v>
      </c>
      <c r="D1810" t="s">
        <v>2206</v>
      </c>
      <c r="E1810" t="s">
        <v>524</v>
      </c>
      <c r="F1810" t="s">
        <v>525</v>
      </c>
      <c r="H1810">
        <v>320000</v>
      </c>
    </row>
    <row r="1811" spans="1:8" x14ac:dyDescent="0.3">
      <c r="A1811" t="str">
        <f t="shared" si="29"/>
        <v>4Sandwell</v>
      </c>
      <c r="B1811">
        <v>4</v>
      </c>
      <c r="C1811" t="s">
        <v>290</v>
      </c>
      <c r="D1811" t="s">
        <v>993</v>
      </c>
      <c r="E1811" t="s">
        <v>521</v>
      </c>
      <c r="F1811" t="s">
        <v>546</v>
      </c>
      <c r="H1811">
        <v>32390</v>
      </c>
    </row>
    <row r="1812" spans="1:8" x14ac:dyDescent="0.3">
      <c r="A1812" t="str">
        <f t="shared" si="29"/>
        <v>5Sandwell</v>
      </c>
      <c r="B1812">
        <v>5</v>
      </c>
      <c r="C1812" t="s">
        <v>290</v>
      </c>
      <c r="D1812" t="s">
        <v>2207</v>
      </c>
      <c r="E1812" t="s">
        <v>532</v>
      </c>
      <c r="F1812" t="s">
        <v>545</v>
      </c>
      <c r="H1812">
        <v>37000</v>
      </c>
    </row>
    <row r="1813" spans="1:8" x14ac:dyDescent="0.3">
      <c r="A1813" t="str">
        <f t="shared" si="29"/>
        <v>6Sandwell</v>
      </c>
      <c r="B1813">
        <v>6</v>
      </c>
      <c r="C1813" t="s">
        <v>290</v>
      </c>
      <c r="D1813" t="s">
        <v>2208</v>
      </c>
      <c r="E1813" t="s">
        <v>524</v>
      </c>
      <c r="F1813" t="s">
        <v>525</v>
      </c>
      <c r="H1813">
        <v>50000</v>
      </c>
    </row>
    <row r="1814" spans="1:8" x14ac:dyDescent="0.3">
      <c r="A1814" t="str">
        <f t="shared" si="29"/>
        <v>7Sandwell</v>
      </c>
      <c r="B1814">
        <v>7</v>
      </c>
      <c r="C1814" t="s">
        <v>290</v>
      </c>
      <c r="D1814" t="s">
        <v>2209</v>
      </c>
      <c r="E1814" t="s">
        <v>527</v>
      </c>
      <c r="F1814" t="s">
        <v>552</v>
      </c>
      <c r="H1814">
        <v>200000</v>
      </c>
    </row>
    <row r="1815" spans="1:8" x14ac:dyDescent="0.3">
      <c r="A1815" t="str">
        <f t="shared" si="29"/>
        <v>8Sandwell</v>
      </c>
      <c r="B1815">
        <v>8</v>
      </c>
      <c r="C1815" t="s">
        <v>290</v>
      </c>
      <c r="D1815" t="s">
        <v>2210</v>
      </c>
      <c r="E1815" t="s">
        <v>523</v>
      </c>
      <c r="F1815" t="s">
        <v>531</v>
      </c>
      <c r="H1815">
        <v>45000</v>
      </c>
    </row>
    <row r="1816" spans="1:8" x14ac:dyDescent="0.3">
      <c r="A1816" t="str">
        <f t="shared" si="29"/>
        <v>9Sandwell</v>
      </c>
      <c r="B1816">
        <v>9</v>
      </c>
      <c r="C1816" t="s">
        <v>290</v>
      </c>
      <c r="D1816" t="s">
        <v>2211</v>
      </c>
      <c r="E1816" t="s">
        <v>549</v>
      </c>
      <c r="F1816" t="s">
        <v>546</v>
      </c>
      <c r="H1816">
        <v>67191</v>
      </c>
    </row>
    <row r="1817" spans="1:8" x14ac:dyDescent="0.3">
      <c r="A1817" t="str">
        <f t="shared" si="29"/>
        <v>10Sandwell</v>
      </c>
      <c r="B1817">
        <v>10</v>
      </c>
      <c r="C1817" t="s">
        <v>290</v>
      </c>
      <c r="D1817" t="s">
        <v>2212</v>
      </c>
      <c r="E1817" t="s">
        <v>529</v>
      </c>
      <c r="F1817" t="s">
        <v>542</v>
      </c>
      <c r="H1817">
        <v>292000</v>
      </c>
    </row>
    <row r="1818" spans="1:8" x14ac:dyDescent="0.3">
      <c r="A1818" t="str">
        <f t="shared" si="29"/>
        <v>11Sandwell</v>
      </c>
      <c r="B1818">
        <v>11</v>
      </c>
      <c r="C1818" t="s">
        <v>290</v>
      </c>
      <c r="D1818" t="s">
        <v>2212</v>
      </c>
      <c r="E1818" t="s">
        <v>532</v>
      </c>
      <c r="F1818" t="s">
        <v>533</v>
      </c>
      <c r="H1818">
        <v>78000</v>
      </c>
    </row>
    <row r="1819" spans="1:8" x14ac:dyDescent="0.3">
      <c r="A1819" t="str">
        <f t="shared" si="29"/>
        <v>12Sandwell</v>
      </c>
      <c r="B1819">
        <v>12</v>
      </c>
      <c r="C1819" t="s">
        <v>290</v>
      </c>
      <c r="D1819" t="s">
        <v>2212</v>
      </c>
      <c r="E1819" t="s">
        <v>532</v>
      </c>
      <c r="F1819" t="s">
        <v>537</v>
      </c>
      <c r="H1819">
        <v>403000</v>
      </c>
    </row>
    <row r="1820" spans="1:8" x14ac:dyDescent="0.3">
      <c r="A1820" t="str">
        <f t="shared" si="29"/>
        <v>13Sandwell</v>
      </c>
      <c r="B1820">
        <v>13</v>
      </c>
      <c r="C1820" t="s">
        <v>290</v>
      </c>
      <c r="D1820" t="s">
        <v>2213</v>
      </c>
      <c r="E1820" t="s">
        <v>522</v>
      </c>
      <c r="F1820" t="s">
        <v>546</v>
      </c>
      <c r="H1820">
        <v>20000</v>
      </c>
    </row>
    <row r="1821" spans="1:8" x14ac:dyDescent="0.3">
      <c r="A1821" t="str">
        <f t="shared" si="29"/>
        <v>14Sandwell</v>
      </c>
      <c r="B1821">
        <v>14</v>
      </c>
      <c r="C1821" t="s">
        <v>290</v>
      </c>
      <c r="D1821" t="s">
        <v>2214</v>
      </c>
      <c r="E1821" t="s">
        <v>509</v>
      </c>
      <c r="F1821" t="s">
        <v>546</v>
      </c>
      <c r="H1821">
        <v>40000</v>
      </c>
    </row>
    <row r="1822" spans="1:8" x14ac:dyDescent="0.3">
      <c r="A1822" t="str">
        <f t="shared" si="29"/>
        <v>15Sandwell</v>
      </c>
      <c r="B1822">
        <v>15</v>
      </c>
      <c r="C1822" t="s">
        <v>290</v>
      </c>
      <c r="D1822" t="s">
        <v>2215</v>
      </c>
      <c r="E1822" t="s">
        <v>524</v>
      </c>
      <c r="F1822" t="s">
        <v>525</v>
      </c>
      <c r="H1822">
        <v>333600</v>
      </c>
    </row>
    <row r="1823" spans="1:8" x14ac:dyDescent="0.3">
      <c r="A1823" t="str">
        <f t="shared" si="29"/>
        <v>16Sandwell</v>
      </c>
      <c r="B1823">
        <v>16</v>
      </c>
      <c r="C1823" t="s">
        <v>290</v>
      </c>
      <c r="D1823" t="s">
        <v>2216</v>
      </c>
      <c r="E1823" t="s">
        <v>532</v>
      </c>
      <c r="F1823" t="s">
        <v>537</v>
      </c>
      <c r="H1823">
        <v>194900</v>
      </c>
    </row>
    <row r="1824" spans="1:8" x14ac:dyDescent="0.3">
      <c r="A1824" t="str">
        <f t="shared" si="29"/>
        <v>17Sandwell</v>
      </c>
      <c r="B1824">
        <v>17</v>
      </c>
      <c r="C1824" t="s">
        <v>290</v>
      </c>
      <c r="D1824" t="s">
        <v>2217</v>
      </c>
      <c r="E1824" t="s">
        <v>509</v>
      </c>
      <c r="F1824" t="s">
        <v>546</v>
      </c>
      <c r="H1824">
        <v>5000</v>
      </c>
    </row>
    <row r="1825" spans="1:8" x14ac:dyDescent="0.3">
      <c r="A1825" t="str">
        <f t="shared" si="29"/>
        <v>18Sandwell</v>
      </c>
      <c r="B1825">
        <v>18</v>
      </c>
      <c r="C1825" t="s">
        <v>290</v>
      </c>
      <c r="D1825" t="s">
        <v>2218</v>
      </c>
      <c r="E1825" t="s">
        <v>534</v>
      </c>
      <c r="F1825" t="s">
        <v>538</v>
      </c>
      <c r="H1825">
        <v>18000</v>
      </c>
    </row>
    <row r="1826" spans="1:8" x14ac:dyDescent="0.3">
      <c r="A1826" t="str">
        <f t="shared" si="29"/>
        <v>19Sandwell</v>
      </c>
      <c r="B1826">
        <v>19</v>
      </c>
      <c r="C1826" t="s">
        <v>290</v>
      </c>
      <c r="D1826" t="s">
        <v>2219</v>
      </c>
      <c r="E1826" t="s">
        <v>522</v>
      </c>
      <c r="F1826" t="s">
        <v>546</v>
      </c>
      <c r="H1826">
        <v>20000</v>
      </c>
    </row>
    <row r="1827" spans="1:8" x14ac:dyDescent="0.3">
      <c r="A1827" t="str">
        <f t="shared" si="29"/>
        <v>20Sandwell</v>
      </c>
      <c r="B1827">
        <v>20</v>
      </c>
      <c r="C1827" t="s">
        <v>290</v>
      </c>
      <c r="D1827" t="s">
        <v>2220</v>
      </c>
      <c r="E1827" t="s">
        <v>524</v>
      </c>
      <c r="F1827" t="s">
        <v>526</v>
      </c>
      <c r="H1827">
        <v>200000</v>
      </c>
    </row>
    <row r="1828" spans="1:8" x14ac:dyDescent="0.3">
      <c r="A1828" t="str">
        <f t="shared" si="29"/>
        <v>21Sandwell</v>
      </c>
      <c r="B1828">
        <v>21</v>
      </c>
      <c r="C1828" t="s">
        <v>290</v>
      </c>
      <c r="D1828" t="s">
        <v>2221</v>
      </c>
      <c r="E1828" t="s">
        <v>534</v>
      </c>
      <c r="F1828" t="s">
        <v>538</v>
      </c>
      <c r="H1828">
        <v>137640</v>
      </c>
    </row>
    <row r="1829" spans="1:8" x14ac:dyDescent="0.3">
      <c r="A1829" t="str">
        <f t="shared" si="29"/>
        <v>22Sandwell</v>
      </c>
      <c r="B1829">
        <v>22</v>
      </c>
      <c r="C1829" t="s">
        <v>290</v>
      </c>
      <c r="D1829" t="s">
        <v>2222</v>
      </c>
      <c r="E1829" t="s">
        <v>543</v>
      </c>
      <c r="F1829" t="s">
        <v>544</v>
      </c>
      <c r="H1829">
        <v>46026</v>
      </c>
    </row>
    <row r="1830" spans="1:8" x14ac:dyDescent="0.3">
      <c r="A1830" t="str">
        <f t="shared" si="29"/>
        <v>23Sandwell</v>
      </c>
      <c r="B1830">
        <v>23</v>
      </c>
      <c r="C1830" t="s">
        <v>290</v>
      </c>
      <c r="D1830" t="s">
        <v>2223</v>
      </c>
      <c r="E1830" t="s">
        <v>509</v>
      </c>
      <c r="F1830" t="s">
        <v>546</v>
      </c>
      <c r="H1830">
        <v>3000</v>
      </c>
    </row>
    <row r="1831" spans="1:8" x14ac:dyDescent="0.3">
      <c r="A1831" t="str">
        <f t="shared" si="29"/>
        <v>24Sandwell</v>
      </c>
      <c r="B1831">
        <v>24</v>
      </c>
      <c r="C1831" t="s">
        <v>290</v>
      </c>
      <c r="D1831" t="s">
        <v>1236</v>
      </c>
      <c r="E1831" t="s">
        <v>534</v>
      </c>
      <c r="F1831" t="s">
        <v>509</v>
      </c>
      <c r="H1831">
        <v>218000</v>
      </c>
    </row>
    <row r="1832" spans="1:8" x14ac:dyDescent="0.3">
      <c r="A1832" t="str">
        <f t="shared" si="29"/>
        <v>25Sandwell</v>
      </c>
      <c r="B1832">
        <v>25</v>
      </c>
      <c r="C1832" t="s">
        <v>290</v>
      </c>
      <c r="D1832" t="s">
        <v>2224</v>
      </c>
      <c r="E1832" t="s">
        <v>534</v>
      </c>
      <c r="F1832" t="s">
        <v>538</v>
      </c>
      <c r="H1832">
        <v>5000</v>
      </c>
    </row>
    <row r="1833" spans="1:8" x14ac:dyDescent="0.3">
      <c r="A1833" t="str">
        <f t="shared" si="29"/>
        <v>26Sandwell</v>
      </c>
      <c r="B1833">
        <v>26</v>
      </c>
      <c r="C1833" t="s">
        <v>290</v>
      </c>
      <c r="D1833" t="s">
        <v>2225</v>
      </c>
      <c r="E1833" t="s">
        <v>524</v>
      </c>
      <c r="F1833" t="s">
        <v>525</v>
      </c>
      <c r="H1833">
        <v>57800</v>
      </c>
    </row>
    <row r="1834" spans="1:8" x14ac:dyDescent="0.3">
      <c r="A1834" t="str">
        <f t="shared" si="29"/>
        <v>1Sefton</v>
      </c>
      <c r="B1834">
        <v>1</v>
      </c>
      <c r="C1834" t="s">
        <v>292</v>
      </c>
      <c r="D1834" t="s">
        <v>2226</v>
      </c>
      <c r="E1834" t="s">
        <v>529</v>
      </c>
      <c r="F1834" t="s">
        <v>542</v>
      </c>
      <c r="H1834">
        <v>112200</v>
      </c>
    </row>
    <row r="1835" spans="1:8" x14ac:dyDescent="0.3">
      <c r="A1835" t="str">
        <f t="shared" si="29"/>
        <v>2Sefton</v>
      </c>
      <c r="B1835">
        <v>2</v>
      </c>
      <c r="C1835" t="s">
        <v>292</v>
      </c>
      <c r="D1835" t="s">
        <v>2227</v>
      </c>
      <c r="E1835" t="s">
        <v>529</v>
      </c>
      <c r="F1835" t="s">
        <v>542</v>
      </c>
      <c r="H1835">
        <v>112200</v>
      </c>
    </row>
    <row r="1836" spans="1:8" x14ac:dyDescent="0.3">
      <c r="A1836" t="str">
        <f t="shared" si="29"/>
        <v>3Sefton</v>
      </c>
      <c r="B1836">
        <v>3</v>
      </c>
      <c r="C1836" t="s">
        <v>292</v>
      </c>
      <c r="D1836" t="s">
        <v>2228</v>
      </c>
      <c r="E1836" t="s">
        <v>523</v>
      </c>
      <c r="F1836" t="s">
        <v>531</v>
      </c>
      <c r="H1836">
        <v>79000</v>
      </c>
    </row>
    <row r="1837" spans="1:8" x14ac:dyDescent="0.3">
      <c r="A1837" t="str">
        <f t="shared" si="29"/>
        <v>4Sefton</v>
      </c>
      <c r="B1837">
        <v>4</v>
      </c>
      <c r="C1837" t="s">
        <v>292</v>
      </c>
      <c r="D1837" t="s">
        <v>2229</v>
      </c>
      <c r="E1837" t="s">
        <v>535</v>
      </c>
      <c r="F1837" t="s">
        <v>536</v>
      </c>
      <c r="H1837">
        <v>28000</v>
      </c>
    </row>
    <row r="1838" spans="1:8" x14ac:dyDescent="0.3">
      <c r="A1838" t="str">
        <f t="shared" si="29"/>
        <v>5Sefton</v>
      </c>
      <c r="B1838">
        <v>5</v>
      </c>
      <c r="C1838" t="s">
        <v>292</v>
      </c>
      <c r="D1838" t="s">
        <v>1590</v>
      </c>
      <c r="E1838" t="s">
        <v>524</v>
      </c>
      <c r="F1838" t="s">
        <v>525</v>
      </c>
      <c r="H1838">
        <v>900000</v>
      </c>
    </row>
    <row r="1839" spans="1:8" x14ac:dyDescent="0.3">
      <c r="A1839" t="str">
        <f t="shared" si="29"/>
        <v>6Sefton</v>
      </c>
      <c r="B1839">
        <v>6</v>
      </c>
      <c r="C1839" t="s">
        <v>292</v>
      </c>
      <c r="D1839" t="s">
        <v>2230</v>
      </c>
      <c r="E1839" t="s">
        <v>522</v>
      </c>
      <c r="F1839" t="s">
        <v>546</v>
      </c>
      <c r="H1839">
        <v>35000</v>
      </c>
    </row>
    <row r="1840" spans="1:8" x14ac:dyDescent="0.3">
      <c r="A1840" t="str">
        <f t="shared" si="29"/>
        <v>7Sefton</v>
      </c>
      <c r="B1840">
        <v>7</v>
      </c>
      <c r="C1840" t="s">
        <v>292</v>
      </c>
      <c r="D1840" t="s">
        <v>2231</v>
      </c>
      <c r="E1840" t="s">
        <v>522</v>
      </c>
      <c r="F1840" t="s">
        <v>546</v>
      </c>
      <c r="H1840">
        <v>87000</v>
      </c>
    </row>
    <row r="1841" spans="1:8" x14ac:dyDescent="0.3">
      <c r="A1841" t="str">
        <f t="shared" si="29"/>
        <v>8Sefton</v>
      </c>
      <c r="B1841">
        <v>8</v>
      </c>
      <c r="C1841" t="s">
        <v>292</v>
      </c>
      <c r="D1841" t="s">
        <v>2232</v>
      </c>
      <c r="E1841" t="s">
        <v>522</v>
      </c>
      <c r="F1841" t="s">
        <v>546</v>
      </c>
      <c r="H1841">
        <v>49000</v>
      </c>
    </row>
    <row r="1842" spans="1:8" x14ac:dyDescent="0.3">
      <c r="A1842" t="str">
        <f t="shared" si="29"/>
        <v>9Sefton</v>
      </c>
      <c r="B1842">
        <v>9</v>
      </c>
      <c r="C1842" t="s">
        <v>292</v>
      </c>
      <c r="D1842" t="s">
        <v>995</v>
      </c>
      <c r="E1842" t="s">
        <v>522</v>
      </c>
      <c r="F1842" t="s">
        <v>546</v>
      </c>
      <c r="H1842">
        <v>200300</v>
      </c>
    </row>
    <row r="1843" spans="1:8" x14ac:dyDescent="0.3">
      <c r="A1843" t="str">
        <f t="shared" si="29"/>
        <v>10Sefton</v>
      </c>
      <c r="B1843">
        <v>10</v>
      </c>
      <c r="C1843" t="s">
        <v>292</v>
      </c>
      <c r="D1843" t="s">
        <v>2233</v>
      </c>
      <c r="E1843" t="s">
        <v>524</v>
      </c>
      <c r="F1843" t="s">
        <v>525</v>
      </c>
      <c r="H1843">
        <v>30000</v>
      </c>
    </row>
    <row r="1844" spans="1:8" x14ac:dyDescent="0.3">
      <c r="A1844" t="str">
        <f t="shared" si="29"/>
        <v>11Sefton</v>
      </c>
      <c r="B1844">
        <v>11</v>
      </c>
      <c r="C1844" t="s">
        <v>292</v>
      </c>
      <c r="D1844" t="s">
        <v>2234</v>
      </c>
      <c r="E1844" t="s">
        <v>529</v>
      </c>
      <c r="F1844" t="s">
        <v>550</v>
      </c>
      <c r="H1844">
        <v>50000</v>
      </c>
    </row>
    <row r="1845" spans="1:8" x14ac:dyDescent="0.3">
      <c r="A1845" t="str">
        <f t="shared" si="29"/>
        <v>12Sefton</v>
      </c>
      <c r="B1845">
        <v>12</v>
      </c>
      <c r="C1845" t="s">
        <v>292</v>
      </c>
      <c r="D1845" t="s">
        <v>2235</v>
      </c>
      <c r="E1845" t="s">
        <v>535</v>
      </c>
      <c r="F1845" t="s">
        <v>536</v>
      </c>
      <c r="H1845">
        <v>250000</v>
      </c>
    </row>
    <row r="1846" spans="1:8" x14ac:dyDescent="0.3">
      <c r="A1846" t="str">
        <f t="shared" si="29"/>
        <v>13Sefton</v>
      </c>
      <c r="B1846">
        <v>13</v>
      </c>
      <c r="C1846" t="s">
        <v>292</v>
      </c>
      <c r="D1846" t="s">
        <v>2236</v>
      </c>
      <c r="E1846" t="s">
        <v>524</v>
      </c>
      <c r="F1846" t="s">
        <v>547</v>
      </c>
      <c r="H1846">
        <v>90000</v>
      </c>
    </row>
    <row r="1847" spans="1:8" x14ac:dyDescent="0.3">
      <c r="A1847" t="str">
        <f t="shared" si="29"/>
        <v>14Sefton</v>
      </c>
      <c r="B1847">
        <v>14</v>
      </c>
      <c r="C1847" t="s">
        <v>292</v>
      </c>
      <c r="D1847" t="s">
        <v>2237</v>
      </c>
      <c r="E1847" t="s">
        <v>546</v>
      </c>
      <c r="F1847" t="s">
        <v>546</v>
      </c>
      <c r="H1847">
        <v>15520</v>
      </c>
    </row>
    <row r="1848" spans="1:8" x14ac:dyDescent="0.3">
      <c r="A1848" t="str">
        <f t="shared" si="29"/>
        <v>15Sefton</v>
      </c>
      <c r="B1848">
        <v>15</v>
      </c>
      <c r="C1848" t="s">
        <v>292</v>
      </c>
      <c r="D1848" t="s">
        <v>2238</v>
      </c>
      <c r="E1848" t="s">
        <v>522</v>
      </c>
      <c r="F1848" t="s">
        <v>546</v>
      </c>
      <c r="H1848">
        <v>162000</v>
      </c>
    </row>
    <row r="1849" spans="1:8" x14ac:dyDescent="0.3">
      <c r="A1849" t="str">
        <f t="shared" si="29"/>
        <v>16Sefton</v>
      </c>
      <c r="B1849">
        <v>16</v>
      </c>
      <c r="C1849" t="s">
        <v>292</v>
      </c>
      <c r="D1849" t="s">
        <v>2239</v>
      </c>
      <c r="E1849" t="s">
        <v>523</v>
      </c>
      <c r="F1849" t="s">
        <v>541</v>
      </c>
      <c r="H1849">
        <v>85078</v>
      </c>
    </row>
    <row r="1850" spans="1:8" x14ac:dyDescent="0.3">
      <c r="A1850" t="str">
        <f t="shared" si="29"/>
        <v>17Sefton</v>
      </c>
      <c r="B1850">
        <v>17</v>
      </c>
      <c r="C1850" t="s">
        <v>292</v>
      </c>
      <c r="D1850" t="s">
        <v>2240</v>
      </c>
      <c r="E1850" t="s">
        <v>535</v>
      </c>
      <c r="F1850" t="s">
        <v>536</v>
      </c>
      <c r="H1850">
        <v>61000</v>
      </c>
    </row>
    <row r="1851" spans="1:8" x14ac:dyDescent="0.3">
      <c r="A1851" t="str">
        <f t="shared" si="29"/>
        <v>18Sefton</v>
      </c>
      <c r="B1851">
        <v>18</v>
      </c>
      <c r="C1851" t="s">
        <v>292</v>
      </c>
      <c r="D1851" t="s">
        <v>1549</v>
      </c>
      <c r="E1851" t="s">
        <v>535</v>
      </c>
      <c r="F1851" t="s">
        <v>536</v>
      </c>
      <c r="H1851">
        <v>250000</v>
      </c>
    </row>
    <row r="1852" spans="1:8" x14ac:dyDescent="0.3">
      <c r="A1852" t="str">
        <f t="shared" si="29"/>
        <v>19Sefton</v>
      </c>
      <c r="B1852">
        <v>19</v>
      </c>
      <c r="C1852" t="s">
        <v>292</v>
      </c>
      <c r="D1852" t="s">
        <v>2241</v>
      </c>
      <c r="E1852" t="s">
        <v>524</v>
      </c>
      <c r="F1852" t="s">
        <v>525</v>
      </c>
      <c r="H1852">
        <v>30000</v>
      </c>
    </row>
    <row r="1853" spans="1:8" x14ac:dyDescent="0.3">
      <c r="A1853" t="str">
        <f t="shared" si="29"/>
        <v>20Sefton</v>
      </c>
      <c r="B1853">
        <v>20</v>
      </c>
      <c r="C1853" t="s">
        <v>292</v>
      </c>
      <c r="D1853" t="s">
        <v>2242</v>
      </c>
      <c r="E1853" t="s">
        <v>535</v>
      </c>
      <c r="F1853" t="s">
        <v>536</v>
      </c>
      <c r="H1853">
        <v>35000</v>
      </c>
    </row>
    <row r="1854" spans="1:8" x14ac:dyDescent="0.3">
      <c r="A1854" t="str">
        <f t="shared" si="29"/>
        <v>21Sefton</v>
      </c>
      <c r="B1854">
        <v>21</v>
      </c>
      <c r="C1854" t="s">
        <v>292</v>
      </c>
      <c r="D1854" t="s">
        <v>2243</v>
      </c>
      <c r="E1854" t="s">
        <v>534</v>
      </c>
      <c r="F1854" t="s">
        <v>509</v>
      </c>
      <c r="H1854">
        <v>20000</v>
      </c>
    </row>
    <row r="1855" spans="1:8" x14ac:dyDescent="0.3">
      <c r="A1855" t="str">
        <f t="shared" si="29"/>
        <v>22Sefton</v>
      </c>
      <c r="B1855">
        <v>22</v>
      </c>
      <c r="C1855" t="s">
        <v>292</v>
      </c>
      <c r="D1855" t="s">
        <v>2244</v>
      </c>
      <c r="E1855" t="s">
        <v>522</v>
      </c>
      <c r="F1855" t="s">
        <v>546</v>
      </c>
      <c r="H1855">
        <v>110000</v>
      </c>
    </row>
    <row r="1856" spans="1:8" x14ac:dyDescent="0.3">
      <c r="A1856" t="str">
        <f t="shared" si="29"/>
        <v>23Sefton</v>
      </c>
      <c r="B1856">
        <v>23</v>
      </c>
      <c r="C1856" t="s">
        <v>292</v>
      </c>
      <c r="D1856" t="s">
        <v>2245</v>
      </c>
      <c r="E1856" t="s">
        <v>535</v>
      </c>
      <c r="F1856" t="s">
        <v>536</v>
      </c>
      <c r="H1856">
        <v>335826</v>
      </c>
    </row>
    <row r="1857" spans="1:8" x14ac:dyDescent="0.3">
      <c r="A1857" t="str">
        <f t="shared" si="29"/>
        <v>24Sefton</v>
      </c>
      <c r="B1857">
        <v>24</v>
      </c>
      <c r="C1857" t="s">
        <v>292</v>
      </c>
      <c r="D1857" t="s">
        <v>2246</v>
      </c>
      <c r="E1857" t="s">
        <v>535</v>
      </c>
      <c r="F1857" t="s">
        <v>536</v>
      </c>
      <c r="H1857">
        <v>29000</v>
      </c>
    </row>
    <row r="1858" spans="1:8" x14ac:dyDescent="0.3">
      <c r="A1858" t="str">
        <f t="shared" si="29"/>
        <v>25Sefton</v>
      </c>
      <c r="B1858">
        <v>25</v>
      </c>
      <c r="C1858" t="s">
        <v>292</v>
      </c>
      <c r="D1858" t="s">
        <v>2247</v>
      </c>
      <c r="E1858" t="s">
        <v>549</v>
      </c>
      <c r="F1858" t="s">
        <v>546</v>
      </c>
      <c r="H1858">
        <v>230000</v>
      </c>
    </row>
    <row r="1859" spans="1:8" x14ac:dyDescent="0.3">
      <c r="A1859" t="str">
        <f t="shared" si="29"/>
        <v>1Sheffield</v>
      </c>
      <c r="B1859">
        <v>1</v>
      </c>
      <c r="C1859" t="s">
        <v>294</v>
      </c>
      <c r="D1859" t="s">
        <v>2248</v>
      </c>
      <c r="E1859" t="s">
        <v>535</v>
      </c>
      <c r="F1859" t="s">
        <v>536</v>
      </c>
      <c r="H1859">
        <v>100000</v>
      </c>
    </row>
    <row r="1860" spans="1:8" x14ac:dyDescent="0.3">
      <c r="A1860" t="str">
        <f t="shared" si="29"/>
        <v>2Sheffield</v>
      </c>
      <c r="B1860">
        <v>2</v>
      </c>
      <c r="C1860" t="s">
        <v>294</v>
      </c>
      <c r="D1860" t="s">
        <v>2249</v>
      </c>
      <c r="E1860" t="s">
        <v>535</v>
      </c>
      <c r="F1860" t="s">
        <v>509</v>
      </c>
      <c r="H1860">
        <v>200000</v>
      </c>
    </row>
    <row r="1861" spans="1:8" x14ac:dyDescent="0.3">
      <c r="A1861" t="str">
        <f t="shared" si="29"/>
        <v>3Sheffield</v>
      </c>
      <c r="B1861">
        <v>3</v>
      </c>
      <c r="C1861" t="s">
        <v>294</v>
      </c>
      <c r="D1861" t="s">
        <v>2250</v>
      </c>
      <c r="E1861" t="s">
        <v>543</v>
      </c>
      <c r="F1861" t="s">
        <v>544</v>
      </c>
      <c r="H1861">
        <v>50000</v>
      </c>
    </row>
    <row r="1862" spans="1:8" x14ac:dyDescent="0.3">
      <c r="A1862" t="str">
        <f t="shared" si="29"/>
        <v>4Sheffield</v>
      </c>
      <c r="B1862">
        <v>4</v>
      </c>
      <c r="C1862" t="s">
        <v>294</v>
      </c>
      <c r="D1862" t="s">
        <v>2251</v>
      </c>
      <c r="E1862" t="s">
        <v>529</v>
      </c>
      <c r="F1862" t="s">
        <v>542</v>
      </c>
      <c r="H1862">
        <v>120000</v>
      </c>
    </row>
    <row r="1863" spans="1:8" x14ac:dyDescent="0.3">
      <c r="A1863" t="str">
        <f t="shared" ref="A1863:A1926" si="30">B1863&amp;C1863</f>
        <v>5Sheffield</v>
      </c>
      <c r="B1863">
        <v>5</v>
      </c>
      <c r="C1863" t="s">
        <v>294</v>
      </c>
      <c r="D1863" t="s">
        <v>2252</v>
      </c>
      <c r="E1863" t="s">
        <v>523</v>
      </c>
      <c r="F1863" t="s">
        <v>509</v>
      </c>
      <c r="H1863">
        <v>120000</v>
      </c>
    </row>
    <row r="1864" spans="1:8" x14ac:dyDescent="0.3">
      <c r="A1864" t="str">
        <f t="shared" si="30"/>
        <v>6Sheffield</v>
      </c>
      <c r="B1864">
        <v>6</v>
      </c>
      <c r="C1864" t="s">
        <v>294</v>
      </c>
      <c r="D1864" t="s">
        <v>2253</v>
      </c>
      <c r="E1864" t="s">
        <v>543</v>
      </c>
      <c r="F1864" t="s">
        <v>544</v>
      </c>
      <c r="H1864">
        <v>245000</v>
      </c>
    </row>
    <row r="1865" spans="1:8" x14ac:dyDescent="0.3">
      <c r="A1865" t="str">
        <f t="shared" si="30"/>
        <v>7Sheffield</v>
      </c>
      <c r="B1865">
        <v>7</v>
      </c>
      <c r="C1865" t="s">
        <v>294</v>
      </c>
      <c r="D1865" t="s">
        <v>2254</v>
      </c>
      <c r="E1865" t="s">
        <v>534</v>
      </c>
      <c r="F1865" t="s">
        <v>538</v>
      </c>
      <c r="H1865">
        <v>56000</v>
      </c>
    </row>
    <row r="1866" spans="1:8" x14ac:dyDescent="0.3">
      <c r="A1866" t="str">
        <f t="shared" si="30"/>
        <v>8Sheffield</v>
      </c>
      <c r="B1866">
        <v>8</v>
      </c>
      <c r="C1866" t="s">
        <v>294</v>
      </c>
      <c r="D1866" t="s">
        <v>2255</v>
      </c>
      <c r="E1866" t="s">
        <v>529</v>
      </c>
      <c r="F1866" t="s">
        <v>542</v>
      </c>
      <c r="H1866">
        <v>135000</v>
      </c>
    </row>
    <row r="1867" spans="1:8" x14ac:dyDescent="0.3">
      <c r="A1867" t="str">
        <f t="shared" si="30"/>
        <v>9Sheffield</v>
      </c>
      <c r="B1867">
        <v>9</v>
      </c>
      <c r="C1867" t="s">
        <v>294</v>
      </c>
      <c r="D1867" t="s">
        <v>2256</v>
      </c>
      <c r="E1867" t="s">
        <v>529</v>
      </c>
      <c r="F1867" t="s">
        <v>542</v>
      </c>
      <c r="H1867">
        <v>270000</v>
      </c>
    </row>
    <row r="1868" spans="1:8" x14ac:dyDescent="0.3">
      <c r="A1868" t="str">
        <f t="shared" si="30"/>
        <v>10Sheffield</v>
      </c>
      <c r="B1868">
        <v>10</v>
      </c>
      <c r="C1868" t="s">
        <v>294</v>
      </c>
      <c r="D1868" t="s">
        <v>2257</v>
      </c>
      <c r="E1868" t="s">
        <v>543</v>
      </c>
      <c r="F1868" t="s">
        <v>544</v>
      </c>
      <c r="H1868">
        <v>160000</v>
      </c>
    </row>
    <row r="1869" spans="1:8" x14ac:dyDescent="0.3">
      <c r="A1869" t="str">
        <f t="shared" si="30"/>
        <v>11Sheffield</v>
      </c>
      <c r="B1869">
        <v>11</v>
      </c>
      <c r="C1869" t="s">
        <v>294</v>
      </c>
      <c r="D1869" t="s">
        <v>2258</v>
      </c>
      <c r="E1869" t="s">
        <v>521</v>
      </c>
      <c r="H1869">
        <v>33200</v>
      </c>
    </row>
    <row r="1870" spans="1:8" x14ac:dyDescent="0.3">
      <c r="A1870" t="str">
        <f t="shared" si="30"/>
        <v>12Sheffield</v>
      </c>
      <c r="B1870">
        <v>12</v>
      </c>
      <c r="C1870" t="s">
        <v>294</v>
      </c>
      <c r="D1870" t="s">
        <v>2259</v>
      </c>
      <c r="E1870" t="s">
        <v>521</v>
      </c>
      <c r="F1870" t="s">
        <v>381</v>
      </c>
      <c r="H1870">
        <v>22500</v>
      </c>
    </row>
    <row r="1871" spans="1:8" x14ac:dyDescent="0.3">
      <c r="A1871" t="str">
        <f t="shared" si="30"/>
        <v>13Sheffield</v>
      </c>
      <c r="B1871">
        <v>13</v>
      </c>
      <c r="C1871" t="s">
        <v>294</v>
      </c>
      <c r="D1871" t="s">
        <v>2260</v>
      </c>
      <c r="E1871" t="s">
        <v>523</v>
      </c>
      <c r="F1871" t="s">
        <v>531</v>
      </c>
      <c r="H1871">
        <v>400000</v>
      </c>
    </row>
    <row r="1872" spans="1:8" x14ac:dyDescent="0.3">
      <c r="A1872" t="str">
        <f t="shared" si="30"/>
        <v>14Sheffield</v>
      </c>
      <c r="B1872">
        <v>14</v>
      </c>
      <c r="C1872" t="s">
        <v>294</v>
      </c>
      <c r="D1872" t="s">
        <v>2261</v>
      </c>
      <c r="E1872" t="s">
        <v>532</v>
      </c>
      <c r="F1872" t="s">
        <v>537</v>
      </c>
      <c r="H1872">
        <v>12471</v>
      </c>
    </row>
    <row r="1873" spans="1:8" x14ac:dyDescent="0.3">
      <c r="A1873" t="str">
        <f t="shared" si="30"/>
        <v>15Sheffield</v>
      </c>
      <c r="B1873">
        <v>15</v>
      </c>
      <c r="C1873" t="s">
        <v>294</v>
      </c>
      <c r="D1873" t="s">
        <v>2262</v>
      </c>
      <c r="E1873" t="s">
        <v>509</v>
      </c>
      <c r="H1873">
        <v>25000</v>
      </c>
    </row>
    <row r="1874" spans="1:8" x14ac:dyDescent="0.3">
      <c r="A1874" t="str">
        <f t="shared" si="30"/>
        <v>16Sheffield</v>
      </c>
      <c r="B1874">
        <v>16</v>
      </c>
      <c r="C1874" t="s">
        <v>294</v>
      </c>
      <c r="D1874" t="s">
        <v>2263</v>
      </c>
      <c r="E1874" t="s">
        <v>534</v>
      </c>
      <c r="F1874" t="s">
        <v>540</v>
      </c>
      <c r="H1874">
        <v>40000</v>
      </c>
    </row>
    <row r="1875" spans="1:8" x14ac:dyDescent="0.3">
      <c r="A1875" t="str">
        <f t="shared" si="30"/>
        <v>17Sheffield</v>
      </c>
      <c r="B1875">
        <v>17</v>
      </c>
      <c r="C1875" t="s">
        <v>294</v>
      </c>
      <c r="D1875" t="s">
        <v>2264</v>
      </c>
      <c r="E1875" t="s">
        <v>509</v>
      </c>
      <c r="H1875">
        <v>80000</v>
      </c>
    </row>
    <row r="1876" spans="1:8" x14ac:dyDescent="0.3">
      <c r="A1876" t="str">
        <f t="shared" si="30"/>
        <v>18Sheffield</v>
      </c>
      <c r="B1876">
        <v>18</v>
      </c>
      <c r="C1876" t="s">
        <v>294</v>
      </c>
      <c r="D1876" t="s">
        <v>2265</v>
      </c>
      <c r="E1876" t="s">
        <v>509</v>
      </c>
      <c r="H1876">
        <v>400000</v>
      </c>
    </row>
    <row r="1877" spans="1:8" x14ac:dyDescent="0.3">
      <c r="A1877" t="str">
        <f t="shared" si="30"/>
        <v>19Sheffield</v>
      </c>
      <c r="B1877">
        <v>19</v>
      </c>
      <c r="C1877" t="s">
        <v>294</v>
      </c>
      <c r="D1877" t="s">
        <v>2266</v>
      </c>
      <c r="E1877" t="s">
        <v>529</v>
      </c>
      <c r="F1877" t="s">
        <v>542</v>
      </c>
      <c r="H1877">
        <v>10000</v>
      </c>
    </row>
    <row r="1878" spans="1:8" x14ac:dyDescent="0.3">
      <c r="A1878" t="str">
        <f t="shared" si="30"/>
        <v>20Sheffield</v>
      </c>
      <c r="B1878">
        <v>20</v>
      </c>
      <c r="C1878" t="s">
        <v>294</v>
      </c>
      <c r="D1878" t="s">
        <v>2267</v>
      </c>
      <c r="E1878" t="s">
        <v>509</v>
      </c>
      <c r="H1878">
        <v>70000</v>
      </c>
    </row>
    <row r="1879" spans="1:8" x14ac:dyDescent="0.3">
      <c r="A1879" t="str">
        <f t="shared" si="30"/>
        <v>21Sheffield</v>
      </c>
      <c r="B1879">
        <v>21</v>
      </c>
      <c r="C1879" t="s">
        <v>294</v>
      </c>
      <c r="D1879" t="s">
        <v>2268</v>
      </c>
      <c r="E1879" t="s">
        <v>529</v>
      </c>
      <c r="F1879" t="s">
        <v>542</v>
      </c>
      <c r="H1879">
        <v>259200</v>
      </c>
    </row>
    <row r="1880" spans="1:8" x14ac:dyDescent="0.3">
      <c r="A1880" t="str">
        <f t="shared" si="30"/>
        <v>22Sheffield</v>
      </c>
      <c r="B1880">
        <v>22</v>
      </c>
      <c r="C1880" t="s">
        <v>294</v>
      </c>
      <c r="D1880" t="s">
        <v>2269</v>
      </c>
      <c r="E1880" t="s">
        <v>509</v>
      </c>
      <c r="H1880">
        <v>50000</v>
      </c>
    </row>
    <row r="1881" spans="1:8" x14ac:dyDescent="0.3">
      <c r="A1881" t="str">
        <f t="shared" si="30"/>
        <v>23Sheffield</v>
      </c>
      <c r="B1881">
        <v>23</v>
      </c>
      <c r="C1881" t="s">
        <v>294</v>
      </c>
      <c r="D1881" t="s">
        <v>2270</v>
      </c>
      <c r="E1881" t="s">
        <v>529</v>
      </c>
      <c r="F1881" t="s">
        <v>542</v>
      </c>
      <c r="H1881">
        <v>160000</v>
      </c>
    </row>
    <row r="1882" spans="1:8" x14ac:dyDescent="0.3">
      <c r="A1882" t="str">
        <f t="shared" si="30"/>
        <v>24Sheffield</v>
      </c>
      <c r="B1882">
        <v>24</v>
      </c>
      <c r="C1882" t="s">
        <v>294</v>
      </c>
      <c r="D1882" t="s">
        <v>2271</v>
      </c>
      <c r="E1882" t="s">
        <v>509</v>
      </c>
      <c r="H1882">
        <v>150000</v>
      </c>
    </row>
    <row r="1883" spans="1:8" x14ac:dyDescent="0.3">
      <c r="A1883" t="str">
        <f t="shared" si="30"/>
        <v>25Sheffield</v>
      </c>
      <c r="B1883">
        <v>25</v>
      </c>
      <c r="C1883" t="s">
        <v>294</v>
      </c>
      <c r="D1883" t="s">
        <v>2272</v>
      </c>
      <c r="E1883" t="s">
        <v>535</v>
      </c>
      <c r="F1883" t="s">
        <v>509</v>
      </c>
      <c r="H1883">
        <v>180000</v>
      </c>
    </row>
    <row r="1884" spans="1:8" x14ac:dyDescent="0.3">
      <c r="A1884" t="str">
        <f t="shared" si="30"/>
        <v>26Sheffield</v>
      </c>
      <c r="B1884">
        <v>26</v>
      </c>
      <c r="C1884" t="s">
        <v>294</v>
      </c>
      <c r="D1884" t="s">
        <v>2273</v>
      </c>
      <c r="E1884" t="s">
        <v>522</v>
      </c>
      <c r="H1884">
        <v>15000</v>
      </c>
    </row>
    <row r="1885" spans="1:8" x14ac:dyDescent="0.3">
      <c r="A1885" t="str">
        <f t="shared" si="30"/>
        <v>27Sheffield</v>
      </c>
      <c r="B1885">
        <v>27</v>
      </c>
      <c r="C1885" t="s">
        <v>294</v>
      </c>
      <c r="D1885" t="s">
        <v>2274</v>
      </c>
      <c r="E1885" t="s">
        <v>524</v>
      </c>
      <c r="F1885" t="s">
        <v>526</v>
      </c>
      <c r="H1885">
        <v>50000</v>
      </c>
    </row>
    <row r="1886" spans="1:8" x14ac:dyDescent="0.3">
      <c r="A1886" t="str">
        <f t="shared" si="30"/>
        <v>28Sheffield</v>
      </c>
      <c r="B1886">
        <v>28</v>
      </c>
      <c r="C1886" t="s">
        <v>294</v>
      </c>
      <c r="D1886" t="s">
        <v>2275</v>
      </c>
      <c r="E1886" t="s">
        <v>543</v>
      </c>
      <c r="F1886" t="s">
        <v>544</v>
      </c>
      <c r="H1886">
        <v>40000</v>
      </c>
    </row>
    <row r="1887" spans="1:8" x14ac:dyDescent="0.3">
      <c r="A1887" t="str">
        <f t="shared" si="30"/>
        <v>29Sheffield</v>
      </c>
      <c r="B1887">
        <v>29</v>
      </c>
      <c r="C1887" t="s">
        <v>294</v>
      </c>
      <c r="D1887" t="s">
        <v>2276</v>
      </c>
      <c r="E1887" t="s">
        <v>529</v>
      </c>
      <c r="F1887" t="s">
        <v>542</v>
      </c>
      <c r="H1887">
        <v>100000</v>
      </c>
    </row>
    <row r="1888" spans="1:8" x14ac:dyDescent="0.3">
      <c r="A1888" t="str">
        <f t="shared" si="30"/>
        <v>30Sheffield</v>
      </c>
      <c r="B1888">
        <v>30</v>
      </c>
      <c r="C1888" t="s">
        <v>294</v>
      </c>
      <c r="D1888" t="s">
        <v>2277</v>
      </c>
      <c r="E1888" t="s">
        <v>524</v>
      </c>
      <c r="F1888" t="s">
        <v>526</v>
      </c>
      <c r="H1888">
        <v>685886</v>
      </c>
    </row>
    <row r="1889" spans="1:8" x14ac:dyDescent="0.3">
      <c r="A1889" t="str">
        <f t="shared" si="30"/>
        <v>31Sheffield</v>
      </c>
      <c r="B1889">
        <v>31</v>
      </c>
      <c r="C1889" t="s">
        <v>294</v>
      </c>
      <c r="D1889" t="s">
        <v>2278</v>
      </c>
      <c r="E1889" t="s">
        <v>524</v>
      </c>
      <c r="F1889" t="s">
        <v>526</v>
      </c>
      <c r="H1889">
        <v>130000</v>
      </c>
    </row>
    <row r="1890" spans="1:8" x14ac:dyDescent="0.3">
      <c r="A1890" t="str">
        <f t="shared" si="30"/>
        <v>32Sheffield</v>
      </c>
      <c r="B1890">
        <v>32</v>
      </c>
      <c r="C1890" t="s">
        <v>294</v>
      </c>
      <c r="D1890" t="s">
        <v>2279</v>
      </c>
      <c r="E1890" t="s">
        <v>529</v>
      </c>
      <c r="F1890" t="s">
        <v>542</v>
      </c>
      <c r="H1890">
        <v>420000</v>
      </c>
    </row>
    <row r="1891" spans="1:8" x14ac:dyDescent="0.3">
      <c r="A1891" t="str">
        <f t="shared" si="30"/>
        <v>33Sheffield</v>
      </c>
      <c r="B1891">
        <v>33</v>
      </c>
      <c r="C1891" t="s">
        <v>294</v>
      </c>
      <c r="D1891" t="s">
        <v>2280</v>
      </c>
      <c r="E1891" t="s">
        <v>509</v>
      </c>
      <c r="H1891">
        <v>285000</v>
      </c>
    </row>
    <row r="1892" spans="1:8" x14ac:dyDescent="0.3">
      <c r="A1892" t="str">
        <f t="shared" si="30"/>
        <v>34Sheffield</v>
      </c>
      <c r="B1892">
        <v>34</v>
      </c>
      <c r="C1892" t="s">
        <v>294</v>
      </c>
      <c r="D1892" t="s">
        <v>2281</v>
      </c>
      <c r="E1892" t="s">
        <v>534</v>
      </c>
      <c r="F1892" t="s">
        <v>540</v>
      </c>
      <c r="H1892">
        <v>260000</v>
      </c>
    </row>
    <row r="1893" spans="1:8" x14ac:dyDescent="0.3">
      <c r="A1893" t="str">
        <f t="shared" si="30"/>
        <v>35Sheffield</v>
      </c>
      <c r="B1893">
        <v>35</v>
      </c>
      <c r="C1893" t="s">
        <v>294</v>
      </c>
      <c r="D1893" t="s">
        <v>2282</v>
      </c>
      <c r="E1893" t="s">
        <v>529</v>
      </c>
      <c r="F1893" t="s">
        <v>542</v>
      </c>
      <c r="H1893">
        <v>10000</v>
      </c>
    </row>
    <row r="1894" spans="1:8" x14ac:dyDescent="0.3">
      <c r="A1894" t="str">
        <f t="shared" si="30"/>
        <v>36Sheffield</v>
      </c>
      <c r="B1894">
        <v>36</v>
      </c>
      <c r="C1894" t="s">
        <v>294</v>
      </c>
      <c r="D1894" t="s">
        <v>2283</v>
      </c>
      <c r="E1894" t="s">
        <v>509</v>
      </c>
      <c r="H1894">
        <v>60000</v>
      </c>
    </row>
    <row r="1895" spans="1:8" x14ac:dyDescent="0.3">
      <c r="A1895" t="str">
        <f t="shared" si="30"/>
        <v>37Sheffield</v>
      </c>
      <c r="B1895">
        <v>37</v>
      </c>
      <c r="C1895" t="s">
        <v>294</v>
      </c>
      <c r="D1895" t="s">
        <v>2284</v>
      </c>
      <c r="E1895" t="s">
        <v>523</v>
      </c>
      <c r="F1895" t="s">
        <v>531</v>
      </c>
      <c r="H1895">
        <v>171000</v>
      </c>
    </row>
    <row r="1896" spans="1:8" x14ac:dyDescent="0.3">
      <c r="A1896" t="str">
        <f t="shared" si="30"/>
        <v>1Shropshire</v>
      </c>
      <c r="B1896">
        <v>1</v>
      </c>
      <c r="C1896" t="s">
        <v>296</v>
      </c>
      <c r="D1896" t="s">
        <v>2285</v>
      </c>
      <c r="E1896" t="s">
        <v>521</v>
      </c>
      <c r="H1896">
        <v>31615</v>
      </c>
    </row>
    <row r="1897" spans="1:8" x14ac:dyDescent="0.3">
      <c r="A1897" t="str">
        <f t="shared" si="30"/>
        <v>2Shropshire</v>
      </c>
      <c r="B1897">
        <v>2</v>
      </c>
      <c r="C1897" t="s">
        <v>296</v>
      </c>
      <c r="D1897" t="s">
        <v>2286</v>
      </c>
      <c r="E1897" t="s">
        <v>529</v>
      </c>
      <c r="F1897" t="s">
        <v>530</v>
      </c>
      <c r="H1897">
        <v>37485</v>
      </c>
    </row>
    <row r="1898" spans="1:8" x14ac:dyDescent="0.3">
      <c r="A1898" t="str">
        <f t="shared" si="30"/>
        <v>3Shropshire</v>
      </c>
      <c r="B1898">
        <v>3</v>
      </c>
      <c r="C1898" t="s">
        <v>296</v>
      </c>
      <c r="D1898" t="s">
        <v>2287</v>
      </c>
      <c r="E1898" t="s">
        <v>529</v>
      </c>
      <c r="F1898" t="s">
        <v>542</v>
      </c>
      <c r="H1898">
        <v>75000</v>
      </c>
    </row>
    <row r="1899" spans="1:8" x14ac:dyDescent="0.3">
      <c r="A1899" t="str">
        <f t="shared" si="30"/>
        <v>4Shropshire</v>
      </c>
      <c r="B1899">
        <v>4</v>
      </c>
      <c r="C1899" t="s">
        <v>296</v>
      </c>
      <c r="D1899" t="s">
        <v>2288</v>
      </c>
      <c r="E1899" t="s">
        <v>523</v>
      </c>
      <c r="F1899" t="s">
        <v>531</v>
      </c>
      <c r="H1899">
        <v>42167</v>
      </c>
    </row>
    <row r="1900" spans="1:8" x14ac:dyDescent="0.3">
      <c r="A1900" t="str">
        <f t="shared" si="30"/>
        <v>5Shropshire</v>
      </c>
      <c r="B1900">
        <v>5</v>
      </c>
      <c r="C1900" t="s">
        <v>296</v>
      </c>
      <c r="D1900" t="s">
        <v>727</v>
      </c>
      <c r="E1900" t="s">
        <v>534</v>
      </c>
      <c r="F1900" t="s">
        <v>538</v>
      </c>
      <c r="H1900">
        <v>30000</v>
      </c>
    </row>
    <row r="1901" spans="1:8" x14ac:dyDescent="0.3">
      <c r="A1901" t="str">
        <f t="shared" si="30"/>
        <v>6Shropshire</v>
      </c>
      <c r="B1901">
        <v>6</v>
      </c>
      <c r="C1901" t="s">
        <v>296</v>
      </c>
      <c r="D1901" t="s">
        <v>2289</v>
      </c>
      <c r="E1901" t="s">
        <v>535</v>
      </c>
      <c r="F1901" t="s">
        <v>536</v>
      </c>
      <c r="H1901">
        <v>405000</v>
      </c>
    </row>
    <row r="1902" spans="1:8" x14ac:dyDescent="0.3">
      <c r="A1902" t="str">
        <f t="shared" si="30"/>
        <v>7Shropshire</v>
      </c>
      <c r="B1902">
        <v>7</v>
      </c>
      <c r="C1902" t="s">
        <v>296</v>
      </c>
      <c r="D1902" t="s">
        <v>2290</v>
      </c>
      <c r="E1902" t="s">
        <v>532</v>
      </c>
      <c r="F1902" t="s">
        <v>533</v>
      </c>
      <c r="H1902">
        <v>1592905</v>
      </c>
    </row>
    <row r="1903" spans="1:8" x14ac:dyDescent="0.3">
      <c r="A1903" t="str">
        <f t="shared" si="30"/>
        <v>8Shropshire</v>
      </c>
      <c r="B1903">
        <v>8</v>
      </c>
      <c r="C1903" t="s">
        <v>296</v>
      </c>
      <c r="D1903" t="s">
        <v>2291</v>
      </c>
      <c r="E1903" t="s">
        <v>529</v>
      </c>
      <c r="F1903" t="s">
        <v>542</v>
      </c>
      <c r="H1903">
        <v>609147</v>
      </c>
    </row>
    <row r="1904" spans="1:8" x14ac:dyDescent="0.3">
      <c r="A1904" t="str">
        <f t="shared" si="30"/>
        <v>9Shropshire</v>
      </c>
      <c r="B1904">
        <v>9</v>
      </c>
      <c r="C1904" t="s">
        <v>296</v>
      </c>
      <c r="D1904" t="s">
        <v>2292</v>
      </c>
      <c r="E1904" t="s">
        <v>523</v>
      </c>
      <c r="F1904" t="s">
        <v>531</v>
      </c>
      <c r="H1904">
        <v>75000</v>
      </c>
    </row>
    <row r="1905" spans="1:8" x14ac:dyDescent="0.3">
      <c r="A1905" t="str">
        <f t="shared" si="30"/>
        <v>10Shropshire</v>
      </c>
      <c r="B1905">
        <v>10</v>
      </c>
      <c r="C1905" t="s">
        <v>296</v>
      </c>
      <c r="D1905" t="s">
        <v>2293</v>
      </c>
      <c r="E1905" t="s">
        <v>529</v>
      </c>
      <c r="F1905" t="s">
        <v>542</v>
      </c>
      <c r="H1905">
        <v>180000</v>
      </c>
    </row>
    <row r="1906" spans="1:8" x14ac:dyDescent="0.3">
      <c r="A1906" t="str">
        <f t="shared" si="30"/>
        <v>1Slough</v>
      </c>
      <c r="B1906">
        <v>1</v>
      </c>
      <c r="C1906" t="s">
        <v>298</v>
      </c>
      <c r="D1906" t="s">
        <v>2294</v>
      </c>
      <c r="E1906" t="s">
        <v>529</v>
      </c>
      <c r="F1906" t="s">
        <v>542</v>
      </c>
      <c r="H1906">
        <v>18000</v>
      </c>
    </row>
    <row r="1907" spans="1:8" x14ac:dyDescent="0.3">
      <c r="A1907" t="str">
        <f t="shared" si="30"/>
        <v>2Slough</v>
      </c>
      <c r="B1907">
        <v>2</v>
      </c>
      <c r="C1907" t="s">
        <v>298</v>
      </c>
      <c r="D1907" t="s">
        <v>2295</v>
      </c>
      <c r="E1907" t="s">
        <v>524</v>
      </c>
      <c r="F1907" t="s">
        <v>525</v>
      </c>
      <c r="H1907">
        <v>58000</v>
      </c>
    </row>
    <row r="1908" spans="1:8" x14ac:dyDescent="0.3">
      <c r="A1908" t="str">
        <f t="shared" si="30"/>
        <v>3Slough</v>
      </c>
      <c r="B1908">
        <v>3</v>
      </c>
      <c r="C1908" t="s">
        <v>298</v>
      </c>
      <c r="D1908" t="s">
        <v>1588</v>
      </c>
      <c r="E1908" t="s">
        <v>534</v>
      </c>
      <c r="F1908" t="s">
        <v>540</v>
      </c>
      <c r="H1908">
        <v>30000</v>
      </c>
    </row>
    <row r="1909" spans="1:8" x14ac:dyDescent="0.3">
      <c r="A1909" t="str">
        <f t="shared" si="30"/>
        <v>4Slough</v>
      </c>
      <c r="B1909">
        <v>4</v>
      </c>
      <c r="C1909" t="s">
        <v>298</v>
      </c>
      <c r="D1909" t="s">
        <v>2296</v>
      </c>
      <c r="E1909" t="s">
        <v>509</v>
      </c>
      <c r="H1909">
        <v>12000</v>
      </c>
    </row>
    <row r="1910" spans="1:8" x14ac:dyDescent="0.3">
      <c r="A1910" t="str">
        <f t="shared" si="30"/>
        <v>5Slough</v>
      </c>
      <c r="B1910">
        <v>5</v>
      </c>
      <c r="C1910" t="s">
        <v>298</v>
      </c>
      <c r="D1910" t="s">
        <v>2297</v>
      </c>
      <c r="E1910" t="s">
        <v>509</v>
      </c>
      <c r="H1910">
        <v>20000</v>
      </c>
    </row>
    <row r="1911" spans="1:8" x14ac:dyDescent="0.3">
      <c r="A1911" t="str">
        <f t="shared" si="30"/>
        <v>6Slough</v>
      </c>
      <c r="B1911">
        <v>6</v>
      </c>
      <c r="C1911" t="s">
        <v>298</v>
      </c>
      <c r="D1911" t="s">
        <v>2298</v>
      </c>
      <c r="E1911" t="s">
        <v>532</v>
      </c>
      <c r="F1911" t="s">
        <v>537</v>
      </c>
      <c r="H1911">
        <v>230000</v>
      </c>
    </row>
    <row r="1912" spans="1:8" x14ac:dyDescent="0.3">
      <c r="A1912" t="str">
        <f t="shared" si="30"/>
        <v>7Slough</v>
      </c>
      <c r="B1912">
        <v>7</v>
      </c>
      <c r="C1912" t="s">
        <v>298</v>
      </c>
      <c r="D1912" t="s">
        <v>2299</v>
      </c>
      <c r="E1912" t="s">
        <v>529</v>
      </c>
      <c r="F1912" t="s">
        <v>542</v>
      </c>
      <c r="H1912">
        <v>123544</v>
      </c>
    </row>
    <row r="1913" spans="1:8" x14ac:dyDescent="0.3">
      <c r="A1913" t="str">
        <f t="shared" si="30"/>
        <v>8Slough</v>
      </c>
      <c r="B1913">
        <v>8</v>
      </c>
      <c r="C1913" t="s">
        <v>298</v>
      </c>
      <c r="D1913" t="s">
        <v>2300</v>
      </c>
      <c r="E1913" t="s">
        <v>529</v>
      </c>
      <c r="F1913" t="s">
        <v>542</v>
      </c>
      <c r="H1913">
        <v>80346</v>
      </c>
    </row>
    <row r="1914" spans="1:8" x14ac:dyDescent="0.3">
      <c r="A1914" t="str">
        <f t="shared" si="30"/>
        <v>9Slough</v>
      </c>
      <c r="B1914">
        <v>9</v>
      </c>
      <c r="C1914" t="s">
        <v>298</v>
      </c>
      <c r="D1914" t="s">
        <v>2301</v>
      </c>
      <c r="E1914" t="s">
        <v>509</v>
      </c>
      <c r="H1914">
        <v>30000</v>
      </c>
    </row>
    <row r="1915" spans="1:8" x14ac:dyDescent="0.3">
      <c r="A1915" t="str">
        <f t="shared" si="30"/>
        <v>10Slough</v>
      </c>
      <c r="B1915">
        <v>10</v>
      </c>
      <c r="C1915" t="s">
        <v>298</v>
      </c>
      <c r="D1915" t="s">
        <v>2302</v>
      </c>
      <c r="E1915" t="s">
        <v>509</v>
      </c>
      <c r="H1915">
        <v>15000</v>
      </c>
    </row>
    <row r="1916" spans="1:8" x14ac:dyDescent="0.3">
      <c r="A1916" t="str">
        <f t="shared" si="30"/>
        <v>1Solihull</v>
      </c>
      <c r="B1916">
        <v>1</v>
      </c>
      <c r="C1916" t="s">
        <v>300</v>
      </c>
      <c r="D1916" t="s">
        <v>2303</v>
      </c>
      <c r="E1916" t="s">
        <v>524</v>
      </c>
      <c r="F1916" t="s">
        <v>525</v>
      </c>
      <c r="H1916">
        <v>60000</v>
      </c>
    </row>
    <row r="1917" spans="1:8" x14ac:dyDescent="0.3">
      <c r="A1917" t="str">
        <f t="shared" si="30"/>
        <v>2Solihull</v>
      </c>
      <c r="B1917">
        <v>2</v>
      </c>
      <c r="C1917" t="s">
        <v>300</v>
      </c>
      <c r="D1917" t="s">
        <v>2304</v>
      </c>
      <c r="E1917" t="s">
        <v>532</v>
      </c>
      <c r="F1917" t="s">
        <v>537</v>
      </c>
      <c r="H1917">
        <v>78000</v>
      </c>
    </row>
    <row r="1918" spans="1:8" x14ac:dyDescent="0.3">
      <c r="A1918" t="str">
        <f t="shared" si="30"/>
        <v>3Solihull</v>
      </c>
      <c r="B1918">
        <v>3</v>
      </c>
      <c r="C1918" t="s">
        <v>300</v>
      </c>
      <c r="D1918" t="s">
        <v>2305</v>
      </c>
      <c r="E1918" t="s">
        <v>532</v>
      </c>
      <c r="F1918" t="s">
        <v>545</v>
      </c>
      <c r="H1918">
        <v>72000</v>
      </c>
    </row>
    <row r="1919" spans="1:8" x14ac:dyDescent="0.3">
      <c r="A1919" t="str">
        <f t="shared" si="30"/>
        <v>4Solihull</v>
      </c>
      <c r="B1919">
        <v>4</v>
      </c>
      <c r="C1919" t="s">
        <v>300</v>
      </c>
      <c r="D1919" t="s">
        <v>2306</v>
      </c>
      <c r="E1919" t="s">
        <v>535</v>
      </c>
      <c r="F1919" t="s">
        <v>536</v>
      </c>
      <c r="H1919">
        <v>60000</v>
      </c>
    </row>
    <row r="1920" spans="1:8" x14ac:dyDescent="0.3">
      <c r="A1920" t="str">
        <f t="shared" si="30"/>
        <v>5Solihull</v>
      </c>
      <c r="B1920">
        <v>5</v>
      </c>
      <c r="C1920" t="s">
        <v>300</v>
      </c>
      <c r="D1920" t="s">
        <v>2307</v>
      </c>
      <c r="E1920" t="s">
        <v>523</v>
      </c>
      <c r="F1920" t="s">
        <v>531</v>
      </c>
      <c r="H1920">
        <v>25000</v>
      </c>
    </row>
    <row r="1921" spans="1:8" x14ac:dyDescent="0.3">
      <c r="A1921" t="str">
        <f t="shared" si="30"/>
        <v>6Solihull</v>
      </c>
      <c r="B1921">
        <v>6</v>
      </c>
      <c r="C1921" t="s">
        <v>300</v>
      </c>
      <c r="D1921" t="s">
        <v>2308</v>
      </c>
      <c r="E1921" t="s">
        <v>523</v>
      </c>
      <c r="F1921" t="s">
        <v>531</v>
      </c>
      <c r="H1921">
        <v>45528</v>
      </c>
    </row>
    <row r="1922" spans="1:8" x14ac:dyDescent="0.3">
      <c r="A1922" t="str">
        <f t="shared" si="30"/>
        <v>7Solihull</v>
      </c>
      <c r="B1922">
        <v>7</v>
      </c>
      <c r="C1922" t="s">
        <v>300</v>
      </c>
      <c r="D1922" t="s">
        <v>2309</v>
      </c>
      <c r="E1922" t="s">
        <v>509</v>
      </c>
      <c r="F1922" t="s">
        <v>546</v>
      </c>
      <c r="H1922">
        <v>56000</v>
      </c>
    </row>
    <row r="1923" spans="1:8" x14ac:dyDescent="0.3">
      <c r="A1923" t="str">
        <f t="shared" si="30"/>
        <v>8Solihull</v>
      </c>
      <c r="B1923">
        <v>8</v>
      </c>
      <c r="C1923" t="s">
        <v>300</v>
      </c>
      <c r="D1923" t="s">
        <v>2310</v>
      </c>
      <c r="E1923" t="s">
        <v>521</v>
      </c>
      <c r="F1923" t="s">
        <v>546</v>
      </c>
      <c r="H1923">
        <v>8100</v>
      </c>
    </row>
    <row r="1924" spans="1:8" x14ac:dyDescent="0.3">
      <c r="A1924" t="str">
        <f t="shared" si="30"/>
        <v>9Solihull</v>
      </c>
      <c r="B1924">
        <v>9</v>
      </c>
      <c r="C1924" t="s">
        <v>300</v>
      </c>
      <c r="D1924" t="s">
        <v>2311</v>
      </c>
      <c r="E1924" t="s">
        <v>521</v>
      </c>
      <c r="F1924" t="s">
        <v>546</v>
      </c>
      <c r="H1924">
        <v>7250</v>
      </c>
    </row>
    <row r="1925" spans="1:8" x14ac:dyDescent="0.3">
      <c r="A1925" t="str">
        <f t="shared" si="30"/>
        <v>10Solihull</v>
      </c>
      <c r="B1925">
        <v>10</v>
      </c>
      <c r="C1925" t="s">
        <v>300</v>
      </c>
      <c r="D1925" t="s">
        <v>963</v>
      </c>
      <c r="E1925" t="s">
        <v>529</v>
      </c>
      <c r="F1925" t="s">
        <v>542</v>
      </c>
      <c r="H1925">
        <v>7500</v>
      </c>
    </row>
    <row r="1926" spans="1:8" x14ac:dyDescent="0.3">
      <c r="A1926" t="str">
        <f t="shared" si="30"/>
        <v>11Solihull</v>
      </c>
      <c r="B1926">
        <v>11</v>
      </c>
      <c r="C1926" t="s">
        <v>300</v>
      </c>
      <c r="D1926" t="s">
        <v>963</v>
      </c>
      <c r="E1926" t="s">
        <v>532</v>
      </c>
      <c r="F1926" t="s">
        <v>545</v>
      </c>
      <c r="H1926">
        <v>7500</v>
      </c>
    </row>
    <row r="1927" spans="1:8" x14ac:dyDescent="0.3">
      <c r="A1927" t="str">
        <f t="shared" ref="A1927:A1990" si="31">B1927&amp;C1927</f>
        <v>12Solihull</v>
      </c>
      <c r="B1927">
        <v>12</v>
      </c>
      <c r="C1927" t="s">
        <v>300</v>
      </c>
      <c r="D1927" t="s">
        <v>2312</v>
      </c>
      <c r="E1927" t="s">
        <v>509</v>
      </c>
      <c r="F1927" t="s">
        <v>546</v>
      </c>
      <c r="H1927">
        <v>10000</v>
      </c>
    </row>
    <row r="1928" spans="1:8" x14ac:dyDescent="0.3">
      <c r="A1928" t="str">
        <f t="shared" si="31"/>
        <v>13Solihull</v>
      </c>
      <c r="B1928">
        <v>13</v>
      </c>
      <c r="C1928" t="s">
        <v>300</v>
      </c>
      <c r="D1928" t="s">
        <v>1038</v>
      </c>
      <c r="E1928" t="s">
        <v>534</v>
      </c>
      <c r="F1928" t="s">
        <v>538</v>
      </c>
      <c r="H1928">
        <v>75000</v>
      </c>
    </row>
    <row r="1929" spans="1:8" x14ac:dyDescent="0.3">
      <c r="A1929" t="str">
        <f t="shared" si="31"/>
        <v>14Solihull</v>
      </c>
      <c r="B1929">
        <v>14</v>
      </c>
      <c r="C1929" t="s">
        <v>300</v>
      </c>
      <c r="D1929" t="s">
        <v>2313</v>
      </c>
      <c r="E1929" t="s">
        <v>509</v>
      </c>
      <c r="F1929" t="s">
        <v>546</v>
      </c>
      <c r="H1929">
        <v>45000</v>
      </c>
    </row>
    <row r="1930" spans="1:8" x14ac:dyDescent="0.3">
      <c r="A1930" t="str">
        <f t="shared" si="31"/>
        <v>15Solihull</v>
      </c>
      <c r="B1930">
        <v>15</v>
      </c>
      <c r="C1930" t="s">
        <v>300</v>
      </c>
      <c r="D1930" t="s">
        <v>2314</v>
      </c>
      <c r="E1930" t="s">
        <v>534</v>
      </c>
      <c r="F1930" t="s">
        <v>540</v>
      </c>
      <c r="H1930">
        <v>54120</v>
      </c>
    </row>
    <row r="1931" spans="1:8" x14ac:dyDescent="0.3">
      <c r="A1931" t="str">
        <f t="shared" si="31"/>
        <v>16Solihull</v>
      </c>
      <c r="B1931">
        <v>16</v>
      </c>
      <c r="C1931" t="s">
        <v>300</v>
      </c>
      <c r="D1931" t="s">
        <v>2315</v>
      </c>
      <c r="E1931" t="s">
        <v>523</v>
      </c>
      <c r="F1931" t="s">
        <v>531</v>
      </c>
      <c r="H1931">
        <v>348047</v>
      </c>
    </row>
    <row r="1932" spans="1:8" x14ac:dyDescent="0.3">
      <c r="A1932" t="str">
        <f t="shared" si="31"/>
        <v>17Solihull</v>
      </c>
      <c r="B1932">
        <v>17</v>
      </c>
      <c r="C1932" t="s">
        <v>300</v>
      </c>
      <c r="D1932" t="s">
        <v>2316</v>
      </c>
      <c r="E1932" t="s">
        <v>524</v>
      </c>
      <c r="F1932" t="s">
        <v>525</v>
      </c>
      <c r="H1932">
        <v>150000</v>
      </c>
    </row>
    <row r="1933" spans="1:8" x14ac:dyDescent="0.3">
      <c r="A1933" t="str">
        <f t="shared" si="31"/>
        <v>18Solihull</v>
      </c>
      <c r="B1933">
        <v>18</v>
      </c>
      <c r="C1933" t="s">
        <v>300</v>
      </c>
      <c r="D1933" t="s">
        <v>2317</v>
      </c>
      <c r="E1933" t="s">
        <v>509</v>
      </c>
      <c r="F1933" t="s">
        <v>546</v>
      </c>
      <c r="H1933">
        <v>20000</v>
      </c>
    </row>
    <row r="1934" spans="1:8" x14ac:dyDescent="0.3">
      <c r="A1934" t="str">
        <f t="shared" si="31"/>
        <v>19Solihull</v>
      </c>
      <c r="B1934">
        <v>19</v>
      </c>
      <c r="C1934" t="s">
        <v>300</v>
      </c>
      <c r="D1934" t="s">
        <v>2318</v>
      </c>
      <c r="E1934" t="s">
        <v>543</v>
      </c>
      <c r="F1934" t="s">
        <v>544</v>
      </c>
      <c r="H1934">
        <v>30000</v>
      </c>
    </row>
    <row r="1935" spans="1:8" x14ac:dyDescent="0.3">
      <c r="A1935" t="str">
        <f t="shared" si="31"/>
        <v>20Solihull</v>
      </c>
      <c r="B1935">
        <v>20</v>
      </c>
      <c r="C1935" t="s">
        <v>300</v>
      </c>
      <c r="D1935" t="s">
        <v>2319</v>
      </c>
      <c r="E1935" t="s">
        <v>524</v>
      </c>
      <c r="F1935" t="s">
        <v>525</v>
      </c>
      <c r="H1935">
        <v>25000</v>
      </c>
    </row>
    <row r="1936" spans="1:8" x14ac:dyDescent="0.3">
      <c r="A1936" t="str">
        <f t="shared" si="31"/>
        <v>21Solihull</v>
      </c>
      <c r="B1936">
        <v>21</v>
      </c>
      <c r="C1936" t="s">
        <v>300</v>
      </c>
      <c r="D1936" t="s">
        <v>2320</v>
      </c>
      <c r="E1936" t="s">
        <v>527</v>
      </c>
      <c r="F1936" t="s">
        <v>551</v>
      </c>
      <c r="H1936">
        <v>360000</v>
      </c>
    </row>
    <row r="1937" spans="1:8" x14ac:dyDescent="0.3">
      <c r="A1937" t="str">
        <f t="shared" si="31"/>
        <v>1Somerset</v>
      </c>
      <c r="B1937">
        <v>1</v>
      </c>
      <c r="C1937" t="s">
        <v>302</v>
      </c>
      <c r="D1937" t="s">
        <v>2321</v>
      </c>
      <c r="E1937" t="s">
        <v>509</v>
      </c>
      <c r="H1937">
        <v>40000</v>
      </c>
    </row>
    <row r="1938" spans="1:8" x14ac:dyDescent="0.3">
      <c r="A1938" t="str">
        <f t="shared" si="31"/>
        <v>2Somerset</v>
      </c>
      <c r="B1938">
        <v>2</v>
      </c>
      <c r="C1938" t="s">
        <v>302</v>
      </c>
      <c r="D1938" t="s">
        <v>2322</v>
      </c>
      <c r="E1938" t="s">
        <v>523</v>
      </c>
      <c r="F1938" t="s">
        <v>509</v>
      </c>
      <c r="H1938">
        <v>30000</v>
      </c>
    </row>
    <row r="1939" spans="1:8" x14ac:dyDescent="0.3">
      <c r="A1939" t="str">
        <f t="shared" si="31"/>
        <v>3Somerset</v>
      </c>
      <c r="B1939">
        <v>3</v>
      </c>
      <c r="C1939" t="s">
        <v>302</v>
      </c>
      <c r="D1939" t="s">
        <v>2323</v>
      </c>
      <c r="E1939" t="s">
        <v>524</v>
      </c>
      <c r="F1939" t="s">
        <v>525</v>
      </c>
      <c r="H1939">
        <v>206932</v>
      </c>
    </row>
    <row r="1940" spans="1:8" x14ac:dyDescent="0.3">
      <c r="A1940" t="str">
        <f t="shared" si="31"/>
        <v>4Somerset</v>
      </c>
      <c r="B1940">
        <v>4</v>
      </c>
      <c r="C1940" t="s">
        <v>302</v>
      </c>
      <c r="D1940" t="s">
        <v>2324</v>
      </c>
      <c r="E1940" t="s">
        <v>532</v>
      </c>
      <c r="F1940" t="s">
        <v>533</v>
      </c>
      <c r="H1940">
        <v>300000</v>
      </c>
    </row>
    <row r="1941" spans="1:8" x14ac:dyDescent="0.3">
      <c r="A1941" t="str">
        <f t="shared" si="31"/>
        <v>5Somerset</v>
      </c>
      <c r="B1941">
        <v>5</v>
      </c>
      <c r="C1941" t="s">
        <v>302</v>
      </c>
      <c r="D1941" t="s">
        <v>2325</v>
      </c>
      <c r="E1941" t="s">
        <v>523</v>
      </c>
      <c r="F1941" t="s">
        <v>531</v>
      </c>
      <c r="H1941">
        <v>18806</v>
      </c>
    </row>
    <row r="1942" spans="1:8" x14ac:dyDescent="0.3">
      <c r="A1942" t="str">
        <f t="shared" si="31"/>
        <v>6Somerset</v>
      </c>
      <c r="B1942">
        <v>6</v>
      </c>
      <c r="C1942" t="s">
        <v>302</v>
      </c>
      <c r="D1942" t="s">
        <v>2326</v>
      </c>
      <c r="E1942" t="s">
        <v>509</v>
      </c>
      <c r="H1942">
        <v>7000</v>
      </c>
    </row>
    <row r="1943" spans="1:8" x14ac:dyDescent="0.3">
      <c r="A1943" t="str">
        <f t="shared" si="31"/>
        <v>7Somerset</v>
      </c>
      <c r="B1943">
        <v>7</v>
      </c>
      <c r="C1943" t="s">
        <v>302</v>
      </c>
      <c r="D1943" t="s">
        <v>2327</v>
      </c>
      <c r="E1943" t="s">
        <v>509</v>
      </c>
      <c r="H1943">
        <v>9000</v>
      </c>
    </row>
    <row r="1944" spans="1:8" x14ac:dyDescent="0.3">
      <c r="A1944" t="str">
        <f t="shared" si="31"/>
        <v>8Somerset</v>
      </c>
      <c r="B1944">
        <v>8</v>
      </c>
      <c r="C1944" t="s">
        <v>302</v>
      </c>
      <c r="D1944" t="s">
        <v>2328</v>
      </c>
      <c r="E1944" t="s">
        <v>549</v>
      </c>
      <c r="H1944">
        <v>108000</v>
      </c>
    </row>
    <row r="1945" spans="1:8" x14ac:dyDescent="0.3">
      <c r="A1945" t="str">
        <f t="shared" si="31"/>
        <v>9Somerset</v>
      </c>
      <c r="B1945">
        <v>9</v>
      </c>
      <c r="C1945" t="s">
        <v>302</v>
      </c>
      <c r="D1945" t="s">
        <v>2329</v>
      </c>
      <c r="E1945" t="s">
        <v>534</v>
      </c>
      <c r="F1945" t="s">
        <v>509</v>
      </c>
      <c r="H1945">
        <v>6000</v>
      </c>
    </row>
    <row r="1946" spans="1:8" x14ac:dyDescent="0.3">
      <c r="A1946" t="str">
        <f t="shared" si="31"/>
        <v>10Somerset</v>
      </c>
      <c r="B1946">
        <v>10</v>
      </c>
      <c r="C1946" t="s">
        <v>302</v>
      </c>
      <c r="D1946" t="s">
        <v>2330</v>
      </c>
      <c r="E1946" t="s">
        <v>535</v>
      </c>
      <c r="F1946" t="s">
        <v>536</v>
      </c>
      <c r="H1946">
        <v>100000</v>
      </c>
    </row>
    <row r="1947" spans="1:8" x14ac:dyDescent="0.3">
      <c r="A1947" t="str">
        <f t="shared" si="31"/>
        <v>11Somerset</v>
      </c>
      <c r="B1947">
        <v>11</v>
      </c>
      <c r="C1947" t="s">
        <v>302</v>
      </c>
      <c r="D1947" t="s">
        <v>2331</v>
      </c>
      <c r="E1947" t="s">
        <v>529</v>
      </c>
      <c r="F1947" t="s">
        <v>530</v>
      </c>
      <c r="H1947">
        <v>46000</v>
      </c>
    </row>
    <row r="1948" spans="1:8" x14ac:dyDescent="0.3">
      <c r="A1948" t="str">
        <f t="shared" si="31"/>
        <v>12Somerset</v>
      </c>
      <c r="B1948">
        <v>12</v>
      </c>
      <c r="C1948" t="s">
        <v>302</v>
      </c>
      <c r="D1948" t="s">
        <v>2332</v>
      </c>
      <c r="E1948" t="s">
        <v>549</v>
      </c>
      <c r="H1948">
        <v>6000</v>
      </c>
    </row>
    <row r="1949" spans="1:8" x14ac:dyDescent="0.3">
      <c r="A1949" t="str">
        <f t="shared" si="31"/>
        <v>13Somerset</v>
      </c>
      <c r="B1949">
        <v>13</v>
      </c>
      <c r="C1949" t="s">
        <v>302</v>
      </c>
      <c r="D1949" t="s">
        <v>2333</v>
      </c>
      <c r="E1949" t="s">
        <v>529</v>
      </c>
      <c r="F1949" t="s">
        <v>530</v>
      </c>
      <c r="H1949">
        <v>360000</v>
      </c>
    </row>
    <row r="1950" spans="1:8" x14ac:dyDescent="0.3">
      <c r="A1950" t="str">
        <f t="shared" si="31"/>
        <v>14Somerset</v>
      </c>
      <c r="B1950">
        <v>14</v>
      </c>
      <c r="C1950" t="s">
        <v>302</v>
      </c>
      <c r="D1950" t="s">
        <v>2334</v>
      </c>
      <c r="E1950" t="s">
        <v>529</v>
      </c>
      <c r="F1950" t="s">
        <v>542</v>
      </c>
      <c r="H1950">
        <v>30000</v>
      </c>
    </row>
    <row r="1951" spans="1:8" x14ac:dyDescent="0.3">
      <c r="A1951" t="str">
        <f t="shared" si="31"/>
        <v>15Somerset</v>
      </c>
      <c r="B1951">
        <v>15</v>
      </c>
      <c r="C1951" t="s">
        <v>302</v>
      </c>
      <c r="D1951" t="s">
        <v>2335</v>
      </c>
      <c r="E1951" t="s">
        <v>529</v>
      </c>
      <c r="F1951" t="s">
        <v>530</v>
      </c>
      <c r="H1951">
        <v>360000</v>
      </c>
    </row>
    <row r="1952" spans="1:8" x14ac:dyDescent="0.3">
      <c r="A1952" t="str">
        <f t="shared" si="31"/>
        <v>16Somerset</v>
      </c>
      <c r="B1952">
        <v>16</v>
      </c>
      <c r="C1952" t="s">
        <v>302</v>
      </c>
      <c r="D1952" t="s">
        <v>2336</v>
      </c>
      <c r="E1952" t="s">
        <v>509</v>
      </c>
      <c r="H1952">
        <v>250000</v>
      </c>
    </row>
    <row r="1953" spans="1:8" x14ac:dyDescent="0.3">
      <c r="A1953" t="str">
        <f t="shared" si="31"/>
        <v>17Somerset</v>
      </c>
      <c r="B1953">
        <v>17</v>
      </c>
      <c r="C1953" t="s">
        <v>302</v>
      </c>
      <c r="D1953" t="s">
        <v>2337</v>
      </c>
      <c r="E1953" t="s">
        <v>532</v>
      </c>
      <c r="F1953" t="s">
        <v>509</v>
      </c>
      <c r="H1953">
        <v>50000</v>
      </c>
    </row>
    <row r="1954" spans="1:8" x14ac:dyDescent="0.3">
      <c r="A1954" t="str">
        <f t="shared" si="31"/>
        <v>18Somerset</v>
      </c>
      <c r="B1954">
        <v>18</v>
      </c>
      <c r="C1954" t="s">
        <v>302</v>
      </c>
      <c r="D1954" t="s">
        <v>2338</v>
      </c>
      <c r="E1954" t="s">
        <v>532</v>
      </c>
      <c r="F1954" t="s">
        <v>509</v>
      </c>
      <c r="H1954">
        <v>200000</v>
      </c>
    </row>
    <row r="1955" spans="1:8" x14ac:dyDescent="0.3">
      <c r="A1955" t="str">
        <f t="shared" si="31"/>
        <v>19Somerset</v>
      </c>
      <c r="B1955">
        <v>19</v>
      </c>
      <c r="C1955" t="s">
        <v>302</v>
      </c>
      <c r="D1955" t="s">
        <v>2339</v>
      </c>
      <c r="E1955" t="s">
        <v>532</v>
      </c>
      <c r="F1955" t="s">
        <v>537</v>
      </c>
      <c r="H1955">
        <v>466000</v>
      </c>
    </row>
    <row r="1956" spans="1:8" x14ac:dyDescent="0.3">
      <c r="A1956" t="str">
        <f t="shared" si="31"/>
        <v>20Somerset</v>
      </c>
      <c r="B1956">
        <v>20</v>
      </c>
      <c r="C1956" t="s">
        <v>302</v>
      </c>
      <c r="D1956" t="s">
        <v>2340</v>
      </c>
      <c r="E1956" t="s">
        <v>529</v>
      </c>
      <c r="F1956" t="s">
        <v>550</v>
      </c>
      <c r="H1956">
        <v>10000</v>
      </c>
    </row>
    <row r="1957" spans="1:8" x14ac:dyDescent="0.3">
      <c r="A1957" t="str">
        <f t="shared" si="31"/>
        <v>21Somerset</v>
      </c>
      <c r="B1957">
        <v>21</v>
      </c>
      <c r="C1957" t="s">
        <v>302</v>
      </c>
      <c r="D1957" t="s">
        <v>2341</v>
      </c>
      <c r="E1957" t="s">
        <v>522</v>
      </c>
      <c r="H1957">
        <v>4000</v>
      </c>
    </row>
    <row r="1958" spans="1:8" x14ac:dyDescent="0.3">
      <c r="A1958" t="str">
        <f t="shared" si="31"/>
        <v>22Somerset</v>
      </c>
      <c r="B1958">
        <v>22</v>
      </c>
      <c r="C1958" t="s">
        <v>302</v>
      </c>
      <c r="D1958" t="s">
        <v>2342</v>
      </c>
      <c r="E1958" t="s">
        <v>532</v>
      </c>
      <c r="F1958" t="s">
        <v>533</v>
      </c>
      <c r="H1958">
        <v>16000</v>
      </c>
    </row>
    <row r="1959" spans="1:8" x14ac:dyDescent="0.3">
      <c r="A1959" t="str">
        <f t="shared" si="31"/>
        <v>23Somerset</v>
      </c>
      <c r="B1959">
        <v>23</v>
      </c>
      <c r="C1959" t="s">
        <v>302</v>
      </c>
      <c r="D1959" t="s">
        <v>2343</v>
      </c>
      <c r="E1959" t="s">
        <v>529</v>
      </c>
      <c r="F1959" t="s">
        <v>530</v>
      </c>
      <c r="H1959">
        <v>300000</v>
      </c>
    </row>
    <row r="1960" spans="1:8" x14ac:dyDescent="0.3">
      <c r="A1960" t="str">
        <f t="shared" si="31"/>
        <v>24Somerset</v>
      </c>
      <c r="B1960">
        <v>24</v>
      </c>
      <c r="C1960" t="s">
        <v>302</v>
      </c>
      <c r="D1960" t="s">
        <v>2344</v>
      </c>
      <c r="E1960" t="s">
        <v>521</v>
      </c>
      <c r="H1960">
        <v>60000</v>
      </c>
    </row>
    <row r="1961" spans="1:8" x14ac:dyDescent="0.3">
      <c r="A1961" t="str">
        <f t="shared" si="31"/>
        <v>25Somerset</v>
      </c>
      <c r="B1961">
        <v>25</v>
      </c>
      <c r="C1961" t="s">
        <v>302</v>
      </c>
      <c r="D1961" t="s">
        <v>2345</v>
      </c>
      <c r="E1961" t="s">
        <v>549</v>
      </c>
      <c r="H1961">
        <v>2514696</v>
      </c>
    </row>
    <row r="1962" spans="1:8" x14ac:dyDescent="0.3">
      <c r="A1962" t="str">
        <f t="shared" si="31"/>
        <v>26Somerset</v>
      </c>
      <c r="B1962">
        <v>26</v>
      </c>
      <c r="C1962" t="s">
        <v>302</v>
      </c>
      <c r="D1962" t="s">
        <v>2346</v>
      </c>
      <c r="E1962" t="s">
        <v>529</v>
      </c>
      <c r="F1962" t="s">
        <v>530</v>
      </c>
      <c r="H1962">
        <v>50000</v>
      </c>
    </row>
    <row r="1963" spans="1:8" x14ac:dyDescent="0.3">
      <c r="A1963" t="str">
        <f t="shared" si="31"/>
        <v>27Somerset</v>
      </c>
      <c r="B1963">
        <v>27</v>
      </c>
      <c r="C1963" t="s">
        <v>302</v>
      </c>
      <c r="D1963" t="s">
        <v>2347</v>
      </c>
      <c r="E1963" t="s">
        <v>509</v>
      </c>
      <c r="H1963">
        <v>289180</v>
      </c>
    </row>
    <row r="1964" spans="1:8" x14ac:dyDescent="0.3">
      <c r="A1964" t="str">
        <f t="shared" si="31"/>
        <v>28Somerset</v>
      </c>
      <c r="B1964">
        <v>28</v>
      </c>
      <c r="C1964" t="s">
        <v>302</v>
      </c>
      <c r="D1964" t="s">
        <v>2348</v>
      </c>
      <c r="E1964" t="s">
        <v>534</v>
      </c>
      <c r="F1964" t="s">
        <v>538</v>
      </c>
      <c r="H1964">
        <v>50000</v>
      </c>
    </row>
    <row r="1965" spans="1:8" x14ac:dyDescent="0.3">
      <c r="A1965" t="str">
        <f t="shared" si="31"/>
        <v>29Somerset</v>
      </c>
      <c r="B1965">
        <v>29</v>
      </c>
      <c r="C1965" t="s">
        <v>302</v>
      </c>
      <c r="D1965" t="s">
        <v>2349</v>
      </c>
      <c r="E1965" t="s">
        <v>509</v>
      </c>
      <c r="H1965">
        <v>68164</v>
      </c>
    </row>
    <row r="1966" spans="1:8" x14ac:dyDescent="0.3">
      <c r="A1966" t="str">
        <f t="shared" si="31"/>
        <v>30Somerset</v>
      </c>
      <c r="B1966">
        <v>30</v>
      </c>
      <c r="C1966" t="s">
        <v>302</v>
      </c>
      <c r="D1966" t="s">
        <v>2350</v>
      </c>
      <c r="E1966" t="s">
        <v>535</v>
      </c>
      <c r="F1966" t="s">
        <v>509</v>
      </c>
      <c r="H1966">
        <v>300430</v>
      </c>
    </row>
    <row r="1967" spans="1:8" x14ac:dyDescent="0.3">
      <c r="A1967" t="str">
        <f t="shared" si="31"/>
        <v>31Somerset</v>
      </c>
      <c r="B1967">
        <v>31</v>
      </c>
      <c r="C1967" t="s">
        <v>302</v>
      </c>
      <c r="D1967" t="s">
        <v>2351</v>
      </c>
      <c r="E1967" t="s">
        <v>522</v>
      </c>
      <c r="H1967">
        <v>272416</v>
      </c>
    </row>
    <row r="1968" spans="1:8" x14ac:dyDescent="0.3">
      <c r="A1968" t="str">
        <f t="shared" si="31"/>
        <v>1South Gloucestershire</v>
      </c>
      <c r="B1968">
        <v>1</v>
      </c>
      <c r="C1968" t="s">
        <v>304</v>
      </c>
      <c r="D1968" t="s">
        <v>2352</v>
      </c>
      <c r="E1968" t="s">
        <v>543</v>
      </c>
      <c r="F1968" t="s">
        <v>544</v>
      </c>
      <c r="H1968">
        <v>10000</v>
      </c>
    </row>
    <row r="1969" spans="1:8" x14ac:dyDescent="0.3">
      <c r="A1969" t="str">
        <f t="shared" si="31"/>
        <v>2South Gloucestershire</v>
      </c>
      <c r="B1969">
        <v>2</v>
      </c>
      <c r="C1969" t="s">
        <v>304</v>
      </c>
      <c r="D1969" t="s">
        <v>885</v>
      </c>
      <c r="E1969" t="s">
        <v>532</v>
      </c>
      <c r="F1969" t="s">
        <v>537</v>
      </c>
      <c r="H1969">
        <v>65000</v>
      </c>
    </row>
    <row r="1970" spans="1:8" x14ac:dyDescent="0.3">
      <c r="A1970" t="str">
        <f t="shared" si="31"/>
        <v>3South Gloucestershire</v>
      </c>
      <c r="B1970">
        <v>3</v>
      </c>
      <c r="C1970" t="s">
        <v>304</v>
      </c>
      <c r="D1970" t="s">
        <v>2353</v>
      </c>
      <c r="E1970" t="s">
        <v>543</v>
      </c>
      <c r="F1970" t="s">
        <v>544</v>
      </c>
      <c r="H1970">
        <v>170000</v>
      </c>
    </row>
    <row r="1971" spans="1:8" x14ac:dyDescent="0.3">
      <c r="A1971" t="str">
        <f t="shared" si="31"/>
        <v>4South Gloucestershire</v>
      </c>
      <c r="B1971">
        <v>4</v>
      </c>
      <c r="C1971" t="s">
        <v>304</v>
      </c>
      <c r="D1971" t="s">
        <v>2354</v>
      </c>
      <c r="E1971" t="s">
        <v>529</v>
      </c>
      <c r="F1971" t="s">
        <v>509</v>
      </c>
      <c r="H1971">
        <v>13750</v>
      </c>
    </row>
    <row r="1972" spans="1:8" x14ac:dyDescent="0.3">
      <c r="A1972" t="str">
        <f t="shared" si="31"/>
        <v>5South Gloucestershire</v>
      </c>
      <c r="B1972">
        <v>5</v>
      </c>
      <c r="C1972" t="s">
        <v>304</v>
      </c>
      <c r="D1972" t="s">
        <v>887</v>
      </c>
      <c r="E1972" t="s">
        <v>521</v>
      </c>
      <c r="F1972" t="s">
        <v>546</v>
      </c>
      <c r="H1972">
        <v>7500</v>
      </c>
    </row>
    <row r="1973" spans="1:8" x14ac:dyDescent="0.3">
      <c r="A1973" t="str">
        <f t="shared" si="31"/>
        <v>6South Gloucestershire</v>
      </c>
      <c r="B1973">
        <v>6</v>
      </c>
      <c r="C1973" t="s">
        <v>304</v>
      </c>
      <c r="D1973" t="s">
        <v>1206</v>
      </c>
      <c r="E1973" t="s">
        <v>521</v>
      </c>
      <c r="F1973" t="s">
        <v>546</v>
      </c>
      <c r="H1973">
        <v>5958</v>
      </c>
    </row>
    <row r="1974" spans="1:8" x14ac:dyDescent="0.3">
      <c r="A1974" t="str">
        <f t="shared" si="31"/>
        <v>7South Gloucestershire</v>
      </c>
      <c r="B1974">
        <v>7</v>
      </c>
      <c r="C1974" t="s">
        <v>304</v>
      </c>
      <c r="D1974" t="s">
        <v>888</v>
      </c>
      <c r="E1974" t="s">
        <v>527</v>
      </c>
      <c r="F1974" t="s">
        <v>552</v>
      </c>
      <c r="H1974">
        <v>30000</v>
      </c>
    </row>
    <row r="1975" spans="1:8" x14ac:dyDescent="0.3">
      <c r="A1975" t="str">
        <f t="shared" si="31"/>
        <v>8South Gloucestershire</v>
      </c>
      <c r="B1975">
        <v>8</v>
      </c>
      <c r="C1975" t="s">
        <v>304</v>
      </c>
      <c r="D1975" t="s">
        <v>1154</v>
      </c>
      <c r="E1975" t="s">
        <v>529</v>
      </c>
      <c r="F1975" t="s">
        <v>546</v>
      </c>
      <c r="H1975">
        <v>20000</v>
      </c>
    </row>
    <row r="1976" spans="1:8" x14ac:dyDescent="0.3">
      <c r="A1976" t="str">
        <f t="shared" si="31"/>
        <v>9South Gloucestershire</v>
      </c>
      <c r="B1976">
        <v>9</v>
      </c>
      <c r="C1976" t="s">
        <v>304</v>
      </c>
      <c r="D1976" t="s">
        <v>890</v>
      </c>
      <c r="E1976" t="s">
        <v>521</v>
      </c>
      <c r="F1976" t="s">
        <v>546</v>
      </c>
      <c r="H1976">
        <v>5000</v>
      </c>
    </row>
    <row r="1977" spans="1:8" x14ac:dyDescent="0.3">
      <c r="A1977" t="str">
        <f t="shared" si="31"/>
        <v>10South Gloucestershire</v>
      </c>
      <c r="B1977">
        <v>10</v>
      </c>
      <c r="C1977" t="s">
        <v>304</v>
      </c>
      <c r="D1977" t="s">
        <v>1995</v>
      </c>
      <c r="E1977" t="s">
        <v>535</v>
      </c>
      <c r="F1977" t="s">
        <v>536</v>
      </c>
      <c r="H1977">
        <v>100000</v>
      </c>
    </row>
    <row r="1978" spans="1:8" x14ac:dyDescent="0.3">
      <c r="A1978" t="str">
        <f t="shared" si="31"/>
        <v>11South Gloucestershire</v>
      </c>
      <c r="B1978">
        <v>11</v>
      </c>
      <c r="C1978" t="s">
        <v>304</v>
      </c>
      <c r="D1978" t="s">
        <v>2355</v>
      </c>
      <c r="E1978" t="s">
        <v>534</v>
      </c>
      <c r="F1978" t="s">
        <v>538</v>
      </c>
      <c r="H1978">
        <v>260000</v>
      </c>
    </row>
    <row r="1979" spans="1:8" x14ac:dyDescent="0.3">
      <c r="A1979" t="str">
        <f t="shared" si="31"/>
        <v>12South Gloucestershire</v>
      </c>
      <c r="B1979">
        <v>12</v>
      </c>
      <c r="C1979" t="s">
        <v>304</v>
      </c>
      <c r="D1979" t="s">
        <v>891</v>
      </c>
      <c r="E1979" t="s">
        <v>529</v>
      </c>
      <c r="F1979" t="s">
        <v>530</v>
      </c>
      <c r="H1979">
        <v>40000</v>
      </c>
    </row>
    <row r="1980" spans="1:8" x14ac:dyDescent="0.3">
      <c r="A1980" t="str">
        <f t="shared" si="31"/>
        <v>13South Gloucestershire</v>
      </c>
      <c r="B1980">
        <v>13</v>
      </c>
      <c r="C1980" t="s">
        <v>304</v>
      </c>
      <c r="D1980" t="s">
        <v>892</v>
      </c>
      <c r="E1980" t="s">
        <v>543</v>
      </c>
      <c r="F1980" t="s">
        <v>544</v>
      </c>
      <c r="H1980">
        <v>21975</v>
      </c>
    </row>
    <row r="1981" spans="1:8" x14ac:dyDescent="0.3">
      <c r="A1981" t="str">
        <f t="shared" si="31"/>
        <v>14South Gloucestershire</v>
      </c>
      <c r="B1981">
        <v>14</v>
      </c>
      <c r="C1981" t="s">
        <v>304</v>
      </c>
      <c r="D1981" t="s">
        <v>756</v>
      </c>
      <c r="E1981" t="s">
        <v>529</v>
      </c>
      <c r="F1981" t="s">
        <v>546</v>
      </c>
      <c r="H1981">
        <v>20000</v>
      </c>
    </row>
    <row r="1982" spans="1:8" x14ac:dyDescent="0.3">
      <c r="A1982" t="str">
        <f t="shared" si="31"/>
        <v>15South Gloucestershire</v>
      </c>
      <c r="B1982">
        <v>15</v>
      </c>
      <c r="C1982" t="s">
        <v>304</v>
      </c>
      <c r="D1982" t="s">
        <v>2356</v>
      </c>
      <c r="E1982" t="s">
        <v>522</v>
      </c>
      <c r="F1982" t="s">
        <v>546</v>
      </c>
      <c r="H1982">
        <v>40000</v>
      </c>
    </row>
    <row r="1983" spans="1:8" x14ac:dyDescent="0.3">
      <c r="A1983" t="str">
        <f t="shared" si="31"/>
        <v>16South Gloucestershire</v>
      </c>
      <c r="B1983">
        <v>16</v>
      </c>
      <c r="C1983" t="s">
        <v>304</v>
      </c>
      <c r="D1983" t="s">
        <v>894</v>
      </c>
      <c r="E1983" t="s">
        <v>543</v>
      </c>
      <c r="F1983" t="s">
        <v>544</v>
      </c>
      <c r="H1983">
        <v>16567</v>
      </c>
    </row>
    <row r="1984" spans="1:8" x14ac:dyDescent="0.3">
      <c r="A1984" t="str">
        <f t="shared" si="31"/>
        <v>17South Gloucestershire</v>
      </c>
      <c r="B1984">
        <v>17</v>
      </c>
      <c r="C1984" t="s">
        <v>304</v>
      </c>
      <c r="D1984" t="s">
        <v>895</v>
      </c>
      <c r="E1984" t="s">
        <v>532</v>
      </c>
      <c r="F1984" t="s">
        <v>537</v>
      </c>
      <c r="H1984">
        <v>80000</v>
      </c>
    </row>
    <row r="1985" spans="1:8" x14ac:dyDescent="0.3">
      <c r="A1985" t="str">
        <f t="shared" si="31"/>
        <v>18South Gloucestershire</v>
      </c>
      <c r="B1985">
        <v>18</v>
      </c>
      <c r="C1985" t="s">
        <v>304</v>
      </c>
      <c r="D1985" t="s">
        <v>897</v>
      </c>
      <c r="E1985" t="s">
        <v>543</v>
      </c>
      <c r="F1985" t="s">
        <v>546</v>
      </c>
      <c r="H1985">
        <v>60000</v>
      </c>
    </row>
    <row r="1986" spans="1:8" x14ac:dyDescent="0.3">
      <c r="A1986" t="str">
        <f t="shared" si="31"/>
        <v>19South Gloucestershire</v>
      </c>
      <c r="B1986">
        <v>19</v>
      </c>
      <c r="C1986" t="s">
        <v>304</v>
      </c>
      <c r="D1986" t="s">
        <v>898</v>
      </c>
      <c r="E1986" t="s">
        <v>535</v>
      </c>
      <c r="F1986" t="s">
        <v>536</v>
      </c>
      <c r="H1986">
        <v>50000</v>
      </c>
    </row>
    <row r="1987" spans="1:8" x14ac:dyDescent="0.3">
      <c r="A1987" t="str">
        <f t="shared" si="31"/>
        <v>20South Gloucestershire</v>
      </c>
      <c r="B1987">
        <v>20</v>
      </c>
      <c r="C1987" t="s">
        <v>304</v>
      </c>
      <c r="D1987" t="s">
        <v>2357</v>
      </c>
      <c r="E1987" t="s">
        <v>534</v>
      </c>
      <c r="F1987" t="s">
        <v>509</v>
      </c>
      <c r="H1987">
        <v>20000</v>
      </c>
    </row>
    <row r="1988" spans="1:8" x14ac:dyDescent="0.3">
      <c r="A1988" t="str">
        <f t="shared" si="31"/>
        <v>21South Gloucestershire</v>
      </c>
      <c r="B1988">
        <v>21</v>
      </c>
      <c r="C1988" t="s">
        <v>304</v>
      </c>
      <c r="D1988" t="s">
        <v>900</v>
      </c>
      <c r="E1988" t="s">
        <v>522</v>
      </c>
      <c r="F1988" t="s">
        <v>546</v>
      </c>
      <c r="H1988">
        <v>30000</v>
      </c>
    </row>
    <row r="1989" spans="1:8" x14ac:dyDescent="0.3">
      <c r="A1989" t="str">
        <f t="shared" si="31"/>
        <v>22South Gloucestershire</v>
      </c>
      <c r="B1989">
        <v>22</v>
      </c>
      <c r="C1989" t="s">
        <v>304</v>
      </c>
      <c r="D1989" t="s">
        <v>2358</v>
      </c>
      <c r="E1989" t="s">
        <v>529</v>
      </c>
      <c r="F1989" t="s">
        <v>542</v>
      </c>
      <c r="H1989">
        <v>168000</v>
      </c>
    </row>
    <row r="1990" spans="1:8" x14ac:dyDescent="0.3">
      <c r="A1990" t="str">
        <f t="shared" si="31"/>
        <v>23South Gloucestershire</v>
      </c>
      <c r="B1990">
        <v>23</v>
      </c>
      <c r="C1990" t="s">
        <v>304</v>
      </c>
      <c r="D1990" t="s">
        <v>2359</v>
      </c>
      <c r="E1990" t="s">
        <v>527</v>
      </c>
      <c r="F1990" t="s">
        <v>552</v>
      </c>
      <c r="H1990">
        <v>400000</v>
      </c>
    </row>
    <row r="1991" spans="1:8" x14ac:dyDescent="0.3">
      <c r="A1991" t="str">
        <f t="shared" ref="A1991:A2054" si="32">B1991&amp;C1991</f>
        <v>24South Gloucestershire</v>
      </c>
      <c r="B1991">
        <v>24</v>
      </c>
      <c r="C1991" t="s">
        <v>304</v>
      </c>
      <c r="D1991" t="s">
        <v>902</v>
      </c>
      <c r="E1991" t="s">
        <v>522</v>
      </c>
      <c r="F1991" t="s">
        <v>546</v>
      </c>
      <c r="H1991">
        <v>3750</v>
      </c>
    </row>
    <row r="1992" spans="1:8" x14ac:dyDescent="0.3">
      <c r="A1992" t="str">
        <f t="shared" si="32"/>
        <v>25South Gloucestershire</v>
      </c>
      <c r="B1992">
        <v>25</v>
      </c>
      <c r="C1992" t="s">
        <v>304</v>
      </c>
      <c r="D1992" t="s">
        <v>903</v>
      </c>
      <c r="E1992" t="s">
        <v>524</v>
      </c>
      <c r="F1992" t="s">
        <v>525</v>
      </c>
      <c r="H1992">
        <v>14750</v>
      </c>
    </row>
    <row r="1993" spans="1:8" x14ac:dyDescent="0.3">
      <c r="A1993" t="str">
        <f t="shared" si="32"/>
        <v>26South Gloucestershire</v>
      </c>
      <c r="B1993">
        <v>26</v>
      </c>
      <c r="C1993" t="s">
        <v>304</v>
      </c>
      <c r="D1993" t="s">
        <v>2360</v>
      </c>
      <c r="E1993" t="s">
        <v>524</v>
      </c>
      <c r="F1993" t="s">
        <v>525</v>
      </c>
      <c r="H1993">
        <v>70000</v>
      </c>
    </row>
    <row r="1994" spans="1:8" x14ac:dyDescent="0.3">
      <c r="A1994" t="str">
        <f t="shared" si="32"/>
        <v>27South Gloucestershire</v>
      </c>
      <c r="B1994">
        <v>27</v>
      </c>
      <c r="C1994" t="s">
        <v>304</v>
      </c>
      <c r="D1994" t="s">
        <v>2361</v>
      </c>
      <c r="E1994" t="s">
        <v>529</v>
      </c>
      <c r="F1994" t="s">
        <v>542</v>
      </c>
      <c r="H1994">
        <v>90000</v>
      </c>
    </row>
    <row r="1995" spans="1:8" x14ac:dyDescent="0.3">
      <c r="A1995" t="str">
        <f t="shared" si="32"/>
        <v>28South Gloucestershire</v>
      </c>
      <c r="B1995">
        <v>28</v>
      </c>
      <c r="C1995" t="s">
        <v>304</v>
      </c>
      <c r="D1995" t="s">
        <v>2362</v>
      </c>
      <c r="E1995" t="s">
        <v>524</v>
      </c>
      <c r="F1995" t="s">
        <v>525</v>
      </c>
      <c r="H1995">
        <v>140000</v>
      </c>
    </row>
    <row r="1996" spans="1:8" x14ac:dyDescent="0.3">
      <c r="A1996" t="str">
        <f t="shared" si="32"/>
        <v>29South Gloucestershire</v>
      </c>
      <c r="B1996">
        <v>29</v>
      </c>
      <c r="C1996" t="s">
        <v>304</v>
      </c>
      <c r="D1996" t="s">
        <v>2363</v>
      </c>
      <c r="E1996" t="s">
        <v>534</v>
      </c>
      <c r="F1996" t="s">
        <v>538</v>
      </c>
      <c r="H1996">
        <v>15000</v>
      </c>
    </row>
    <row r="1997" spans="1:8" x14ac:dyDescent="0.3">
      <c r="A1997" t="str">
        <f t="shared" si="32"/>
        <v>30South Gloucestershire</v>
      </c>
      <c r="B1997">
        <v>30</v>
      </c>
      <c r="C1997" t="s">
        <v>304</v>
      </c>
      <c r="D1997" t="s">
        <v>2363</v>
      </c>
      <c r="E1997" t="s">
        <v>534</v>
      </c>
      <c r="F1997" t="s">
        <v>540</v>
      </c>
      <c r="H1997">
        <v>15000</v>
      </c>
    </row>
    <row r="1998" spans="1:8" x14ac:dyDescent="0.3">
      <c r="A1998" t="str">
        <f t="shared" si="32"/>
        <v>31South Gloucestershire</v>
      </c>
      <c r="B1998">
        <v>31</v>
      </c>
      <c r="C1998" t="s">
        <v>304</v>
      </c>
      <c r="D1998" t="s">
        <v>2088</v>
      </c>
      <c r="E1998" t="s">
        <v>532</v>
      </c>
      <c r="F1998" t="s">
        <v>537</v>
      </c>
      <c r="H1998">
        <v>200000</v>
      </c>
    </row>
    <row r="1999" spans="1:8" x14ac:dyDescent="0.3">
      <c r="A1999" t="str">
        <f t="shared" si="32"/>
        <v>32South Gloucestershire</v>
      </c>
      <c r="B1999">
        <v>32</v>
      </c>
      <c r="C1999" t="s">
        <v>304</v>
      </c>
      <c r="D1999" t="s">
        <v>2364</v>
      </c>
      <c r="E1999" t="s">
        <v>521</v>
      </c>
      <c r="F1999" t="s">
        <v>546</v>
      </c>
      <c r="H1999">
        <v>7500</v>
      </c>
    </row>
    <row r="2000" spans="1:8" x14ac:dyDescent="0.3">
      <c r="A2000" t="str">
        <f t="shared" si="32"/>
        <v>33South Gloucestershire</v>
      </c>
      <c r="B2000">
        <v>33</v>
      </c>
      <c r="C2000" t="s">
        <v>304</v>
      </c>
      <c r="D2000" t="s">
        <v>905</v>
      </c>
      <c r="E2000" t="s">
        <v>523</v>
      </c>
      <c r="F2000" t="s">
        <v>541</v>
      </c>
      <c r="H2000">
        <v>150000</v>
      </c>
    </row>
    <row r="2001" spans="1:8" x14ac:dyDescent="0.3">
      <c r="A2001" t="str">
        <f t="shared" si="32"/>
        <v>34South Gloucestershire</v>
      </c>
      <c r="B2001">
        <v>34</v>
      </c>
      <c r="C2001" t="s">
        <v>304</v>
      </c>
      <c r="D2001" t="s">
        <v>906</v>
      </c>
      <c r="E2001" t="s">
        <v>532</v>
      </c>
      <c r="F2001" t="s">
        <v>537</v>
      </c>
      <c r="H2001">
        <v>25000</v>
      </c>
    </row>
    <row r="2002" spans="1:8" x14ac:dyDescent="0.3">
      <c r="A2002" t="str">
        <f t="shared" si="32"/>
        <v>35South Gloucestershire</v>
      </c>
      <c r="B2002">
        <v>35</v>
      </c>
      <c r="C2002" t="s">
        <v>304</v>
      </c>
      <c r="D2002" t="s">
        <v>907</v>
      </c>
      <c r="E2002" t="s">
        <v>523</v>
      </c>
      <c r="F2002" t="s">
        <v>531</v>
      </c>
      <c r="H2002">
        <v>629500</v>
      </c>
    </row>
    <row r="2003" spans="1:8" x14ac:dyDescent="0.3">
      <c r="A2003" t="str">
        <f t="shared" si="32"/>
        <v>36South Gloucestershire</v>
      </c>
      <c r="B2003">
        <v>36</v>
      </c>
      <c r="C2003" t="s">
        <v>304</v>
      </c>
      <c r="D2003" t="s">
        <v>2365</v>
      </c>
      <c r="E2003" t="s">
        <v>534</v>
      </c>
      <c r="F2003" t="s">
        <v>538</v>
      </c>
      <c r="H2003">
        <v>100000</v>
      </c>
    </row>
    <row r="2004" spans="1:8" x14ac:dyDescent="0.3">
      <c r="A2004" t="str">
        <f t="shared" si="32"/>
        <v>37South Gloucestershire</v>
      </c>
      <c r="B2004">
        <v>37</v>
      </c>
      <c r="C2004" t="s">
        <v>304</v>
      </c>
      <c r="D2004" t="s">
        <v>909</v>
      </c>
      <c r="E2004" t="s">
        <v>534</v>
      </c>
      <c r="F2004" t="s">
        <v>538</v>
      </c>
      <c r="H2004">
        <v>15000</v>
      </c>
    </row>
    <row r="2005" spans="1:8" x14ac:dyDescent="0.3">
      <c r="A2005" t="str">
        <f t="shared" si="32"/>
        <v>38South Gloucestershire</v>
      </c>
      <c r="B2005">
        <v>38</v>
      </c>
      <c r="C2005" t="s">
        <v>304</v>
      </c>
      <c r="D2005" t="s">
        <v>2366</v>
      </c>
      <c r="E2005" t="s">
        <v>523</v>
      </c>
      <c r="F2005" t="s">
        <v>531</v>
      </c>
      <c r="H2005">
        <v>55490</v>
      </c>
    </row>
    <row r="2006" spans="1:8" x14ac:dyDescent="0.3">
      <c r="A2006" t="str">
        <f t="shared" si="32"/>
        <v>39South Gloucestershire</v>
      </c>
      <c r="B2006">
        <v>39</v>
      </c>
      <c r="C2006" t="s">
        <v>304</v>
      </c>
      <c r="D2006" t="s">
        <v>2367</v>
      </c>
      <c r="E2006" t="s">
        <v>529</v>
      </c>
      <c r="F2006" t="s">
        <v>546</v>
      </c>
      <c r="H2006">
        <v>82000</v>
      </c>
    </row>
    <row r="2007" spans="1:8" x14ac:dyDescent="0.3">
      <c r="A2007" t="str">
        <f t="shared" si="32"/>
        <v>1South Tyneside</v>
      </c>
      <c r="B2007">
        <v>1</v>
      </c>
      <c r="C2007" t="s">
        <v>306</v>
      </c>
      <c r="D2007" t="s">
        <v>2368</v>
      </c>
      <c r="E2007" t="s">
        <v>535</v>
      </c>
      <c r="F2007" t="s">
        <v>536</v>
      </c>
      <c r="H2007">
        <v>116000</v>
      </c>
    </row>
    <row r="2008" spans="1:8" x14ac:dyDescent="0.3">
      <c r="A2008" t="str">
        <f t="shared" si="32"/>
        <v>2South Tyneside</v>
      </c>
      <c r="B2008">
        <v>2</v>
      </c>
      <c r="C2008" t="s">
        <v>306</v>
      </c>
      <c r="D2008" t="s">
        <v>2369</v>
      </c>
      <c r="E2008" t="s">
        <v>523</v>
      </c>
      <c r="F2008" t="s">
        <v>531</v>
      </c>
      <c r="H2008">
        <v>744000</v>
      </c>
    </row>
    <row r="2009" spans="1:8" x14ac:dyDescent="0.3">
      <c r="A2009" t="str">
        <f t="shared" si="32"/>
        <v>3South Tyneside</v>
      </c>
      <c r="B2009">
        <v>3</v>
      </c>
      <c r="C2009" t="s">
        <v>306</v>
      </c>
      <c r="D2009" t="s">
        <v>2370</v>
      </c>
      <c r="E2009" t="s">
        <v>509</v>
      </c>
      <c r="F2009" t="s">
        <v>381</v>
      </c>
      <c r="H2009">
        <v>335000</v>
      </c>
    </row>
    <row r="2010" spans="1:8" x14ac:dyDescent="0.3">
      <c r="A2010" t="str">
        <f t="shared" si="32"/>
        <v>4South Tyneside</v>
      </c>
      <c r="B2010">
        <v>4</v>
      </c>
      <c r="C2010" t="s">
        <v>306</v>
      </c>
      <c r="D2010" t="s">
        <v>1637</v>
      </c>
      <c r="E2010" t="s">
        <v>532</v>
      </c>
      <c r="F2010" t="s">
        <v>545</v>
      </c>
      <c r="H2010">
        <v>130000</v>
      </c>
    </row>
    <row r="2011" spans="1:8" x14ac:dyDescent="0.3">
      <c r="A2011" t="str">
        <f t="shared" si="32"/>
        <v>5South Tyneside</v>
      </c>
      <c r="B2011">
        <v>5</v>
      </c>
      <c r="C2011" t="s">
        <v>306</v>
      </c>
      <c r="D2011" t="s">
        <v>1231</v>
      </c>
      <c r="E2011" t="s">
        <v>535</v>
      </c>
      <c r="F2011" t="s">
        <v>509</v>
      </c>
      <c r="H2011">
        <v>120000</v>
      </c>
    </row>
    <row r="2012" spans="1:8" x14ac:dyDescent="0.3">
      <c r="A2012" t="str">
        <f t="shared" si="32"/>
        <v>6South Tyneside</v>
      </c>
      <c r="B2012">
        <v>6</v>
      </c>
      <c r="C2012" t="s">
        <v>306</v>
      </c>
      <c r="D2012" t="s">
        <v>2371</v>
      </c>
      <c r="E2012" t="s">
        <v>532</v>
      </c>
      <c r="F2012" t="s">
        <v>533</v>
      </c>
      <c r="H2012">
        <v>119000</v>
      </c>
    </row>
    <row r="2013" spans="1:8" x14ac:dyDescent="0.3">
      <c r="A2013" t="str">
        <f t="shared" si="32"/>
        <v>1Southampton</v>
      </c>
      <c r="B2013">
        <v>1</v>
      </c>
      <c r="C2013" t="s">
        <v>308</v>
      </c>
      <c r="D2013" t="s">
        <v>2372</v>
      </c>
      <c r="E2013" t="s">
        <v>532</v>
      </c>
      <c r="F2013" t="s">
        <v>545</v>
      </c>
      <c r="H2013">
        <v>270000</v>
      </c>
    </row>
    <row r="2014" spans="1:8" x14ac:dyDescent="0.3">
      <c r="A2014" t="str">
        <f t="shared" si="32"/>
        <v>2Southampton</v>
      </c>
      <c r="B2014">
        <v>2</v>
      </c>
      <c r="C2014" t="s">
        <v>308</v>
      </c>
      <c r="D2014" t="s">
        <v>2373</v>
      </c>
      <c r="E2014" t="s">
        <v>509</v>
      </c>
      <c r="H2014">
        <v>137000</v>
      </c>
    </row>
    <row r="2015" spans="1:8" x14ac:dyDescent="0.3">
      <c r="A2015" t="str">
        <f t="shared" si="32"/>
        <v>3Southampton</v>
      </c>
      <c r="B2015">
        <v>3</v>
      </c>
      <c r="C2015" t="s">
        <v>308</v>
      </c>
      <c r="D2015" t="s">
        <v>2374</v>
      </c>
      <c r="E2015" t="s">
        <v>529</v>
      </c>
      <c r="F2015" t="s">
        <v>542</v>
      </c>
      <c r="H2015">
        <v>145480</v>
      </c>
    </row>
    <row r="2016" spans="1:8" x14ac:dyDescent="0.3">
      <c r="A2016" t="str">
        <f t="shared" si="32"/>
        <v>4Southampton</v>
      </c>
      <c r="B2016">
        <v>4</v>
      </c>
      <c r="C2016" t="s">
        <v>308</v>
      </c>
      <c r="D2016" t="s">
        <v>2375</v>
      </c>
      <c r="E2016" t="s">
        <v>532</v>
      </c>
      <c r="F2016" t="s">
        <v>537</v>
      </c>
      <c r="H2016">
        <v>156858</v>
      </c>
    </row>
    <row r="2017" spans="1:8" x14ac:dyDescent="0.3">
      <c r="A2017" t="str">
        <f t="shared" si="32"/>
        <v>5Southampton</v>
      </c>
      <c r="B2017">
        <v>5</v>
      </c>
      <c r="C2017" t="s">
        <v>308</v>
      </c>
      <c r="D2017" t="s">
        <v>2376</v>
      </c>
      <c r="E2017" t="s">
        <v>532</v>
      </c>
      <c r="F2017" t="s">
        <v>533</v>
      </c>
      <c r="H2017">
        <v>273410</v>
      </c>
    </row>
    <row r="2018" spans="1:8" x14ac:dyDescent="0.3">
      <c r="A2018" t="str">
        <f t="shared" si="32"/>
        <v>6Southampton</v>
      </c>
      <c r="B2018">
        <v>6</v>
      </c>
      <c r="C2018" t="s">
        <v>308</v>
      </c>
      <c r="D2018" t="s">
        <v>2377</v>
      </c>
      <c r="E2018" t="s">
        <v>522</v>
      </c>
      <c r="H2018">
        <v>100000</v>
      </c>
    </row>
    <row r="2019" spans="1:8" x14ac:dyDescent="0.3">
      <c r="A2019" t="str">
        <f t="shared" si="32"/>
        <v>7Southampton</v>
      </c>
      <c r="B2019">
        <v>7</v>
      </c>
      <c r="C2019" t="s">
        <v>308</v>
      </c>
      <c r="D2019" t="s">
        <v>2378</v>
      </c>
      <c r="E2019" t="s">
        <v>509</v>
      </c>
      <c r="H2019">
        <v>100000</v>
      </c>
    </row>
    <row r="2020" spans="1:8" x14ac:dyDescent="0.3">
      <c r="A2020" t="str">
        <f t="shared" si="32"/>
        <v>8Southampton</v>
      </c>
      <c r="B2020">
        <v>8</v>
      </c>
      <c r="C2020" t="s">
        <v>308</v>
      </c>
      <c r="D2020" t="s">
        <v>2379</v>
      </c>
      <c r="E2020" t="s">
        <v>524</v>
      </c>
      <c r="F2020" t="s">
        <v>525</v>
      </c>
      <c r="H2020">
        <v>348740</v>
      </c>
    </row>
    <row r="2021" spans="1:8" x14ac:dyDescent="0.3">
      <c r="A2021" t="str">
        <f t="shared" si="32"/>
        <v>9Southampton</v>
      </c>
      <c r="B2021">
        <v>9</v>
      </c>
      <c r="C2021" t="s">
        <v>308</v>
      </c>
      <c r="D2021" t="s">
        <v>2380</v>
      </c>
      <c r="E2021" t="s">
        <v>532</v>
      </c>
      <c r="F2021" t="s">
        <v>545</v>
      </c>
      <c r="H2021">
        <v>649021</v>
      </c>
    </row>
    <row r="2022" spans="1:8" x14ac:dyDescent="0.3">
      <c r="A2022" t="str">
        <f t="shared" si="32"/>
        <v>10Southampton</v>
      </c>
      <c r="B2022">
        <v>10</v>
      </c>
      <c r="C2022" t="s">
        <v>308</v>
      </c>
      <c r="D2022" t="s">
        <v>2381</v>
      </c>
      <c r="E2022" t="s">
        <v>529</v>
      </c>
      <c r="F2022" t="s">
        <v>542</v>
      </c>
      <c r="H2022">
        <v>573979</v>
      </c>
    </row>
    <row r="2023" spans="1:8" x14ac:dyDescent="0.3">
      <c r="A2023" t="str">
        <f t="shared" si="32"/>
        <v>1Southend-on-Sea</v>
      </c>
      <c r="B2023">
        <v>1</v>
      </c>
      <c r="C2023" t="s">
        <v>310</v>
      </c>
      <c r="D2023" t="s">
        <v>2382</v>
      </c>
      <c r="E2023" t="s">
        <v>524</v>
      </c>
      <c r="F2023" t="s">
        <v>526</v>
      </c>
      <c r="H2023">
        <v>33580</v>
      </c>
    </row>
    <row r="2024" spans="1:8" x14ac:dyDescent="0.3">
      <c r="A2024" t="str">
        <f t="shared" si="32"/>
        <v>2Southend-on-Sea</v>
      </c>
      <c r="B2024">
        <v>2</v>
      </c>
      <c r="C2024" t="s">
        <v>310</v>
      </c>
      <c r="D2024" t="s">
        <v>2353</v>
      </c>
      <c r="E2024" t="s">
        <v>529</v>
      </c>
      <c r="F2024" t="s">
        <v>542</v>
      </c>
      <c r="H2024">
        <v>61775</v>
      </c>
    </row>
    <row r="2025" spans="1:8" x14ac:dyDescent="0.3">
      <c r="A2025" t="str">
        <f t="shared" si="32"/>
        <v>3Southend-on-Sea</v>
      </c>
      <c r="B2025">
        <v>3</v>
      </c>
      <c r="C2025" t="s">
        <v>310</v>
      </c>
      <c r="D2025" t="s">
        <v>814</v>
      </c>
      <c r="E2025" t="s">
        <v>523</v>
      </c>
      <c r="F2025" t="s">
        <v>531</v>
      </c>
      <c r="H2025">
        <v>88667</v>
      </c>
    </row>
    <row r="2026" spans="1:8" x14ac:dyDescent="0.3">
      <c r="A2026" t="str">
        <f t="shared" si="32"/>
        <v>4Southend-on-Sea</v>
      </c>
      <c r="B2026">
        <v>4</v>
      </c>
      <c r="C2026" t="s">
        <v>310</v>
      </c>
      <c r="D2026" t="s">
        <v>2383</v>
      </c>
      <c r="E2026" t="s">
        <v>532</v>
      </c>
      <c r="F2026" t="s">
        <v>533</v>
      </c>
      <c r="H2026">
        <v>110000</v>
      </c>
    </row>
    <row r="2027" spans="1:8" x14ac:dyDescent="0.3">
      <c r="A2027" t="str">
        <f t="shared" si="32"/>
        <v>5Southend-on-Sea</v>
      </c>
      <c r="B2027">
        <v>5</v>
      </c>
      <c r="C2027" t="s">
        <v>310</v>
      </c>
      <c r="D2027" t="s">
        <v>2384</v>
      </c>
      <c r="E2027" t="s">
        <v>524</v>
      </c>
      <c r="F2027" t="s">
        <v>546</v>
      </c>
      <c r="H2027">
        <v>126225</v>
      </c>
    </row>
    <row r="2028" spans="1:8" x14ac:dyDescent="0.3">
      <c r="A2028" t="str">
        <f t="shared" si="32"/>
        <v>6Southend-on-Sea</v>
      </c>
      <c r="B2028">
        <v>6</v>
      </c>
      <c r="C2028" t="s">
        <v>310</v>
      </c>
      <c r="D2028" t="s">
        <v>2385</v>
      </c>
      <c r="E2028" t="s">
        <v>532</v>
      </c>
      <c r="F2028" t="s">
        <v>533</v>
      </c>
      <c r="H2028">
        <v>100000</v>
      </c>
    </row>
    <row r="2029" spans="1:8" x14ac:dyDescent="0.3">
      <c r="A2029" t="str">
        <f t="shared" si="32"/>
        <v>7Southend-on-Sea</v>
      </c>
      <c r="B2029">
        <v>7</v>
      </c>
      <c r="C2029" t="s">
        <v>310</v>
      </c>
      <c r="D2029" t="s">
        <v>2386</v>
      </c>
      <c r="E2029" t="s">
        <v>543</v>
      </c>
      <c r="F2029" t="s">
        <v>544</v>
      </c>
      <c r="H2029">
        <v>30000</v>
      </c>
    </row>
    <row r="2030" spans="1:8" x14ac:dyDescent="0.3">
      <c r="A2030" t="str">
        <f t="shared" si="32"/>
        <v>8Southend-on-Sea</v>
      </c>
      <c r="B2030">
        <v>8</v>
      </c>
      <c r="C2030" t="s">
        <v>310</v>
      </c>
      <c r="D2030" t="s">
        <v>2387</v>
      </c>
      <c r="E2030" t="s">
        <v>524</v>
      </c>
      <c r="F2030" t="s">
        <v>547</v>
      </c>
      <c r="H2030">
        <v>5680</v>
      </c>
    </row>
    <row r="2031" spans="1:8" x14ac:dyDescent="0.3">
      <c r="A2031" t="str">
        <f t="shared" si="32"/>
        <v>9Southend-on-Sea</v>
      </c>
      <c r="B2031">
        <v>9</v>
      </c>
      <c r="C2031" t="s">
        <v>310</v>
      </c>
      <c r="D2031" t="s">
        <v>2388</v>
      </c>
      <c r="E2031" t="s">
        <v>509</v>
      </c>
      <c r="F2031" t="s">
        <v>546</v>
      </c>
      <c r="H2031">
        <v>9700</v>
      </c>
    </row>
    <row r="2032" spans="1:8" x14ac:dyDescent="0.3">
      <c r="A2032" t="str">
        <f t="shared" si="32"/>
        <v>10Southend-on-Sea</v>
      </c>
      <c r="B2032">
        <v>10</v>
      </c>
      <c r="C2032" t="s">
        <v>310</v>
      </c>
      <c r="D2032" t="s">
        <v>2389</v>
      </c>
      <c r="E2032" t="s">
        <v>532</v>
      </c>
      <c r="F2032" t="s">
        <v>537</v>
      </c>
      <c r="H2032">
        <v>51460</v>
      </c>
    </row>
    <row r="2033" spans="1:8" x14ac:dyDescent="0.3">
      <c r="A2033" t="str">
        <f t="shared" si="32"/>
        <v>11Southend-on-Sea</v>
      </c>
      <c r="B2033">
        <v>11</v>
      </c>
      <c r="C2033" t="s">
        <v>310</v>
      </c>
      <c r="D2033" t="s">
        <v>2390</v>
      </c>
      <c r="E2033" t="s">
        <v>527</v>
      </c>
      <c r="F2033" t="s">
        <v>528</v>
      </c>
      <c r="H2033">
        <v>300000</v>
      </c>
    </row>
    <row r="2034" spans="1:8" x14ac:dyDescent="0.3">
      <c r="A2034" t="str">
        <f t="shared" si="32"/>
        <v>12Southend-on-Sea</v>
      </c>
      <c r="B2034">
        <v>12</v>
      </c>
      <c r="C2034" t="s">
        <v>310</v>
      </c>
      <c r="D2034" t="s">
        <v>2391</v>
      </c>
      <c r="E2034" t="s">
        <v>524</v>
      </c>
      <c r="F2034" t="s">
        <v>547</v>
      </c>
      <c r="H2034">
        <v>270000</v>
      </c>
    </row>
    <row r="2035" spans="1:8" x14ac:dyDescent="0.3">
      <c r="A2035" t="str">
        <f t="shared" si="32"/>
        <v>13Southend-on-Sea</v>
      </c>
      <c r="B2035">
        <v>13</v>
      </c>
      <c r="C2035" t="s">
        <v>310</v>
      </c>
      <c r="D2035" t="s">
        <v>2392</v>
      </c>
      <c r="E2035" t="s">
        <v>524</v>
      </c>
      <c r="F2035" t="s">
        <v>547</v>
      </c>
      <c r="H2035">
        <v>36760</v>
      </c>
    </row>
    <row r="2036" spans="1:8" x14ac:dyDescent="0.3">
      <c r="A2036" t="str">
        <f t="shared" si="32"/>
        <v>1Southwark</v>
      </c>
      <c r="B2036">
        <v>1</v>
      </c>
      <c r="C2036" t="s">
        <v>312</v>
      </c>
      <c r="D2036" t="s">
        <v>2393</v>
      </c>
      <c r="E2036" t="s">
        <v>509</v>
      </c>
      <c r="H2036">
        <v>53360</v>
      </c>
    </row>
    <row r="2037" spans="1:8" x14ac:dyDescent="0.3">
      <c r="A2037" t="str">
        <f t="shared" si="32"/>
        <v>2Southwark</v>
      </c>
      <c r="B2037">
        <v>2</v>
      </c>
      <c r="C2037" t="s">
        <v>312</v>
      </c>
      <c r="D2037" t="s">
        <v>521</v>
      </c>
      <c r="E2037" t="s">
        <v>521</v>
      </c>
      <c r="H2037">
        <v>25607</v>
      </c>
    </row>
    <row r="2038" spans="1:8" x14ac:dyDescent="0.3">
      <c r="A2038" t="str">
        <f t="shared" si="32"/>
        <v>3Southwark</v>
      </c>
      <c r="B2038">
        <v>3</v>
      </c>
      <c r="C2038" t="s">
        <v>312</v>
      </c>
      <c r="D2038" t="s">
        <v>2394</v>
      </c>
      <c r="E2038" t="s">
        <v>509</v>
      </c>
      <c r="H2038">
        <v>250000</v>
      </c>
    </row>
    <row r="2039" spans="1:8" x14ac:dyDescent="0.3">
      <c r="A2039" t="str">
        <f t="shared" si="32"/>
        <v>4Southwark</v>
      </c>
      <c r="B2039">
        <v>4</v>
      </c>
      <c r="C2039" t="s">
        <v>312</v>
      </c>
      <c r="D2039" t="s">
        <v>2395</v>
      </c>
      <c r="E2039" t="s">
        <v>509</v>
      </c>
      <c r="H2039">
        <v>35000</v>
      </c>
    </row>
    <row r="2040" spans="1:8" x14ac:dyDescent="0.3">
      <c r="A2040" t="str">
        <f t="shared" si="32"/>
        <v>5Southwark</v>
      </c>
      <c r="B2040">
        <v>5</v>
      </c>
      <c r="C2040" t="s">
        <v>312</v>
      </c>
      <c r="D2040" t="s">
        <v>2396</v>
      </c>
      <c r="E2040" t="s">
        <v>549</v>
      </c>
      <c r="H2040">
        <v>100000</v>
      </c>
    </row>
    <row r="2041" spans="1:8" x14ac:dyDescent="0.3">
      <c r="A2041" t="str">
        <f t="shared" si="32"/>
        <v>6Southwark</v>
      </c>
      <c r="B2041">
        <v>6</v>
      </c>
      <c r="C2041" t="s">
        <v>312</v>
      </c>
      <c r="D2041" t="s">
        <v>2397</v>
      </c>
      <c r="E2041" t="s">
        <v>534</v>
      </c>
      <c r="F2041" t="s">
        <v>509</v>
      </c>
      <c r="H2041">
        <v>55000</v>
      </c>
    </row>
    <row r="2042" spans="1:8" x14ac:dyDescent="0.3">
      <c r="A2042" t="str">
        <f t="shared" si="32"/>
        <v>7Southwark</v>
      </c>
      <c r="B2042">
        <v>7</v>
      </c>
      <c r="C2042" t="s">
        <v>312</v>
      </c>
      <c r="D2042" t="s">
        <v>2398</v>
      </c>
      <c r="E2042" t="s">
        <v>529</v>
      </c>
      <c r="F2042" t="s">
        <v>530</v>
      </c>
      <c r="H2042">
        <v>177375</v>
      </c>
    </row>
    <row r="2043" spans="1:8" x14ac:dyDescent="0.3">
      <c r="A2043" t="str">
        <f t="shared" si="32"/>
        <v>8Southwark</v>
      </c>
      <c r="B2043">
        <v>8</v>
      </c>
      <c r="C2043" t="s">
        <v>312</v>
      </c>
      <c r="D2043" t="s">
        <v>2399</v>
      </c>
      <c r="E2043" t="s">
        <v>535</v>
      </c>
      <c r="F2043" t="s">
        <v>509</v>
      </c>
      <c r="H2043">
        <v>33600</v>
      </c>
    </row>
    <row r="2044" spans="1:8" x14ac:dyDescent="0.3">
      <c r="A2044" t="str">
        <f t="shared" si="32"/>
        <v>9Southwark</v>
      </c>
      <c r="B2044">
        <v>9</v>
      </c>
      <c r="C2044" t="s">
        <v>312</v>
      </c>
      <c r="D2044" t="s">
        <v>2400</v>
      </c>
      <c r="E2044" t="s">
        <v>509</v>
      </c>
      <c r="H2044">
        <v>53360</v>
      </c>
    </row>
    <row r="2045" spans="1:8" x14ac:dyDescent="0.3">
      <c r="A2045" t="str">
        <f t="shared" si="32"/>
        <v>10Southwark</v>
      </c>
      <c r="B2045">
        <v>10</v>
      </c>
      <c r="C2045" t="s">
        <v>312</v>
      </c>
      <c r="D2045" t="s">
        <v>2401</v>
      </c>
      <c r="E2045" t="s">
        <v>532</v>
      </c>
      <c r="F2045" t="s">
        <v>537</v>
      </c>
      <c r="H2045">
        <v>263000</v>
      </c>
    </row>
    <row r="2046" spans="1:8" x14ac:dyDescent="0.3">
      <c r="A2046" t="str">
        <f t="shared" si="32"/>
        <v>11Southwark</v>
      </c>
      <c r="B2046">
        <v>11</v>
      </c>
      <c r="C2046" t="s">
        <v>312</v>
      </c>
      <c r="D2046" t="s">
        <v>2402</v>
      </c>
      <c r="E2046" t="s">
        <v>509</v>
      </c>
      <c r="H2046">
        <v>20000</v>
      </c>
    </row>
    <row r="2047" spans="1:8" x14ac:dyDescent="0.3">
      <c r="A2047" t="str">
        <f t="shared" si="32"/>
        <v>12Southwark</v>
      </c>
      <c r="B2047">
        <v>12</v>
      </c>
      <c r="C2047" t="s">
        <v>312</v>
      </c>
      <c r="D2047" t="s">
        <v>2403</v>
      </c>
      <c r="E2047" t="s">
        <v>523</v>
      </c>
      <c r="F2047" t="s">
        <v>541</v>
      </c>
      <c r="H2047">
        <v>100000</v>
      </c>
    </row>
    <row r="2048" spans="1:8" x14ac:dyDescent="0.3">
      <c r="A2048" t="str">
        <f t="shared" si="32"/>
        <v>13Southwark</v>
      </c>
      <c r="B2048">
        <v>13</v>
      </c>
      <c r="C2048" t="s">
        <v>312</v>
      </c>
      <c r="D2048" t="s">
        <v>2404</v>
      </c>
      <c r="E2048" t="s">
        <v>509</v>
      </c>
      <c r="H2048">
        <v>27500</v>
      </c>
    </row>
    <row r="2049" spans="1:8" x14ac:dyDescent="0.3">
      <c r="A2049" t="str">
        <f t="shared" si="32"/>
        <v>14Southwark</v>
      </c>
      <c r="B2049">
        <v>14</v>
      </c>
      <c r="C2049" t="s">
        <v>312</v>
      </c>
      <c r="D2049" t="s">
        <v>2405</v>
      </c>
      <c r="E2049" t="s">
        <v>535</v>
      </c>
      <c r="F2049" t="s">
        <v>536</v>
      </c>
      <c r="H2049">
        <v>77000</v>
      </c>
    </row>
    <row r="2050" spans="1:8" x14ac:dyDescent="0.3">
      <c r="A2050" t="str">
        <f t="shared" si="32"/>
        <v>15Southwark</v>
      </c>
      <c r="B2050">
        <v>15</v>
      </c>
      <c r="C2050" t="s">
        <v>312</v>
      </c>
      <c r="D2050" t="s">
        <v>2406</v>
      </c>
      <c r="E2050" t="s">
        <v>509</v>
      </c>
      <c r="H2050">
        <v>106720</v>
      </c>
    </row>
    <row r="2051" spans="1:8" x14ac:dyDescent="0.3">
      <c r="A2051" t="str">
        <f t="shared" si="32"/>
        <v>16Southwark</v>
      </c>
      <c r="B2051">
        <v>16</v>
      </c>
      <c r="C2051" t="s">
        <v>312</v>
      </c>
      <c r="D2051" t="s">
        <v>2407</v>
      </c>
      <c r="E2051" t="s">
        <v>509</v>
      </c>
      <c r="H2051">
        <v>38265</v>
      </c>
    </row>
    <row r="2052" spans="1:8" x14ac:dyDescent="0.3">
      <c r="A2052" t="str">
        <f t="shared" si="32"/>
        <v>17Southwark</v>
      </c>
      <c r="B2052">
        <v>17</v>
      </c>
      <c r="C2052" t="s">
        <v>312</v>
      </c>
      <c r="D2052" t="s">
        <v>2408</v>
      </c>
      <c r="E2052" t="s">
        <v>527</v>
      </c>
      <c r="F2052" t="s">
        <v>528</v>
      </c>
      <c r="H2052">
        <v>150000</v>
      </c>
    </row>
    <row r="2053" spans="1:8" x14ac:dyDescent="0.3">
      <c r="A2053" t="str">
        <f t="shared" si="32"/>
        <v>18Southwark</v>
      </c>
      <c r="B2053">
        <v>18</v>
      </c>
      <c r="C2053" t="s">
        <v>312</v>
      </c>
      <c r="D2053" t="s">
        <v>2409</v>
      </c>
      <c r="E2053" t="s">
        <v>527</v>
      </c>
      <c r="F2053" t="s">
        <v>528</v>
      </c>
      <c r="H2053">
        <v>40000</v>
      </c>
    </row>
    <row r="2054" spans="1:8" x14ac:dyDescent="0.3">
      <c r="A2054" t="str">
        <f t="shared" si="32"/>
        <v>19Southwark</v>
      </c>
      <c r="B2054">
        <v>19</v>
      </c>
      <c r="C2054" t="s">
        <v>312</v>
      </c>
      <c r="D2054" t="s">
        <v>2410</v>
      </c>
      <c r="E2054" t="s">
        <v>523</v>
      </c>
      <c r="F2054" t="s">
        <v>531</v>
      </c>
      <c r="H2054">
        <v>20100</v>
      </c>
    </row>
    <row r="2055" spans="1:8" x14ac:dyDescent="0.3">
      <c r="A2055" t="str">
        <f t="shared" ref="A2055:A2118" si="33">B2055&amp;C2055</f>
        <v>20Southwark</v>
      </c>
      <c r="B2055">
        <v>20</v>
      </c>
      <c r="C2055" t="s">
        <v>312</v>
      </c>
      <c r="D2055" t="s">
        <v>2411</v>
      </c>
      <c r="E2055" t="s">
        <v>509</v>
      </c>
      <c r="H2055">
        <v>60000</v>
      </c>
    </row>
    <row r="2056" spans="1:8" x14ac:dyDescent="0.3">
      <c r="A2056" t="str">
        <f t="shared" si="33"/>
        <v>21Southwark</v>
      </c>
      <c r="B2056">
        <v>21</v>
      </c>
      <c r="C2056" t="s">
        <v>312</v>
      </c>
      <c r="D2056" t="s">
        <v>2412</v>
      </c>
      <c r="E2056" t="s">
        <v>509</v>
      </c>
      <c r="H2056">
        <v>201286</v>
      </c>
    </row>
    <row r="2057" spans="1:8" x14ac:dyDescent="0.3">
      <c r="A2057" t="str">
        <f t="shared" si="33"/>
        <v>22Southwark</v>
      </c>
      <c r="B2057">
        <v>22</v>
      </c>
      <c r="C2057" t="s">
        <v>312</v>
      </c>
      <c r="D2057" t="s">
        <v>2413</v>
      </c>
      <c r="E2057" t="s">
        <v>535</v>
      </c>
      <c r="F2057" t="s">
        <v>536</v>
      </c>
      <c r="H2057">
        <v>188998</v>
      </c>
    </row>
    <row r="2058" spans="1:8" x14ac:dyDescent="0.3">
      <c r="A2058" t="str">
        <f t="shared" si="33"/>
        <v>23Southwark</v>
      </c>
      <c r="B2058">
        <v>23</v>
      </c>
      <c r="C2058" t="s">
        <v>312</v>
      </c>
      <c r="D2058" t="s">
        <v>2414</v>
      </c>
      <c r="E2058" t="s">
        <v>509</v>
      </c>
      <c r="H2058">
        <v>160767</v>
      </c>
    </row>
    <row r="2059" spans="1:8" x14ac:dyDescent="0.3">
      <c r="A2059" t="str">
        <f t="shared" si="33"/>
        <v>24Southwark</v>
      </c>
      <c r="B2059">
        <v>24</v>
      </c>
      <c r="C2059" t="s">
        <v>312</v>
      </c>
      <c r="D2059" t="s">
        <v>2415</v>
      </c>
      <c r="E2059" t="s">
        <v>509</v>
      </c>
      <c r="H2059">
        <v>48828</v>
      </c>
    </row>
    <row r="2060" spans="1:8" x14ac:dyDescent="0.3">
      <c r="A2060" t="str">
        <f t="shared" si="33"/>
        <v>25Southwark</v>
      </c>
      <c r="B2060">
        <v>25</v>
      </c>
      <c r="C2060" t="s">
        <v>312</v>
      </c>
      <c r="D2060" t="s">
        <v>2416</v>
      </c>
      <c r="E2060" t="s">
        <v>523</v>
      </c>
      <c r="F2060" t="s">
        <v>531</v>
      </c>
      <c r="H2060">
        <v>50000</v>
      </c>
    </row>
    <row r="2061" spans="1:8" x14ac:dyDescent="0.3">
      <c r="A2061" t="str">
        <f t="shared" si="33"/>
        <v>26Southwark</v>
      </c>
      <c r="B2061">
        <v>26</v>
      </c>
      <c r="C2061" t="s">
        <v>312</v>
      </c>
      <c r="D2061" t="s">
        <v>2417</v>
      </c>
      <c r="E2061" t="s">
        <v>523</v>
      </c>
      <c r="F2061" t="s">
        <v>531</v>
      </c>
      <c r="H2061">
        <v>50000</v>
      </c>
    </row>
    <row r="2062" spans="1:8" x14ac:dyDescent="0.3">
      <c r="A2062" t="str">
        <f t="shared" si="33"/>
        <v>27Southwark</v>
      </c>
      <c r="B2062">
        <v>27</v>
      </c>
      <c r="C2062" t="s">
        <v>312</v>
      </c>
      <c r="D2062" t="s">
        <v>2418</v>
      </c>
      <c r="E2062" t="s">
        <v>532</v>
      </c>
      <c r="F2062" t="s">
        <v>545</v>
      </c>
      <c r="H2062">
        <v>175000</v>
      </c>
    </row>
    <row r="2063" spans="1:8" x14ac:dyDescent="0.3">
      <c r="A2063" t="str">
        <f t="shared" si="33"/>
        <v>1St. Helens</v>
      </c>
      <c r="B2063">
        <v>1</v>
      </c>
      <c r="C2063" t="s">
        <v>314</v>
      </c>
      <c r="D2063" t="s">
        <v>2419</v>
      </c>
      <c r="E2063" t="s">
        <v>524</v>
      </c>
      <c r="F2063" t="s">
        <v>525</v>
      </c>
      <c r="H2063">
        <v>126000</v>
      </c>
    </row>
    <row r="2064" spans="1:8" x14ac:dyDescent="0.3">
      <c r="A2064" t="str">
        <f t="shared" si="33"/>
        <v>2St. Helens</v>
      </c>
      <c r="B2064">
        <v>2</v>
      </c>
      <c r="C2064" t="s">
        <v>314</v>
      </c>
      <c r="D2064" t="s">
        <v>1813</v>
      </c>
      <c r="E2064" t="s">
        <v>521</v>
      </c>
      <c r="F2064" t="s">
        <v>546</v>
      </c>
      <c r="H2064">
        <v>10000</v>
      </c>
    </row>
    <row r="2065" spans="1:8" x14ac:dyDescent="0.3">
      <c r="A2065" t="str">
        <f t="shared" si="33"/>
        <v>3St. Helens</v>
      </c>
      <c r="B2065">
        <v>3</v>
      </c>
      <c r="C2065" t="s">
        <v>314</v>
      </c>
      <c r="D2065" t="s">
        <v>2420</v>
      </c>
      <c r="E2065" t="s">
        <v>532</v>
      </c>
      <c r="F2065" t="s">
        <v>537</v>
      </c>
      <c r="H2065">
        <v>80000</v>
      </c>
    </row>
    <row r="2066" spans="1:8" x14ac:dyDescent="0.3">
      <c r="A2066" t="str">
        <f t="shared" si="33"/>
        <v>4St. Helens</v>
      </c>
      <c r="B2066">
        <v>4</v>
      </c>
      <c r="C2066" t="s">
        <v>314</v>
      </c>
      <c r="D2066" t="s">
        <v>2421</v>
      </c>
      <c r="E2066" t="s">
        <v>524</v>
      </c>
      <c r="F2066" t="s">
        <v>547</v>
      </c>
      <c r="H2066">
        <v>45000</v>
      </c>
    </row>
    <row r="2067" spans="1:8" x14ac:dyDescent="0.3">
      <c r="A2067" t="str">
        <f t="shared" si="33"/>
        <v>5St. Helens</v>
      </c>
      <c r="B2067">
        <v>5</v>
      </c>
      <c r="C2067" t="s">
        <v>314</v>
      </c>
      <c r="D2067" t="s">
        <v>2422</v>
      </c>
      <c r="E2067" t="s">
        <v>524</v>
      </c>
      <c r="F2067" t="s">
        <v>525</v>
      </c>
      <c r="H2067">
        <v>100000</v>
      </c>
    </row>
    <row r="2068" spans="1:8" x14ac:dyDescent="0.3">
      <c r="A2068" t="str">
        <f t="shared" si="33"/>
        <v>6St. Helens</v>
      </c>
      <c r="B2068">
        <v>6</v>
      </c>
      <c r="C2068" t="s">
        <v>314</v>
      </c>
      <c r="D2068" t="s">
        <v>2423</v>
      </c>
      <c r="E2068" t="s">
        <v>543</v>
      </c>
      <c r="F2068" t="s">
        <v>544</v>
      </c>
      <c r="H2068">
        <v>42000</v>
      </c>
    </row>
    <row r="2069" spans="1:8" x14ac:dyDescent="0.3">
      <c r="A2069" t="str">
        <f t="shared" si="33"/>
        <v>7St. Helens</v>
      </c>
      <c r="B2069">
        <v>7</v>
      </c>
      <c r="C2069" t="s">
        <v>314</v>
      </c>
      <c r="D2069" t="s">
        <v>2424</v>
      </c>
      <c r="E2069" t="s">
        <v>529</v>
      </c>
      <c r="F2069" t="s">
        <v>530</v>
      </c>
      <c r="H2069">
        <v>292000</v>
      </c>
    </row>
    <row r="2070" spans="1:8" x14ac:dyDescent="0.3">
      <c r="A2070" t="str">
        <f t="shared" si="33"/>
        <v>8St. Helens</v>
      </c>
      <c r="B2070">
        <v>8</v>
      </c>
      <c r="C2070" t="s">
        <v>314</v>
      </c>
      <c r="D2070" t="s">
        <v>2425</v>
      </c>
      <c r="E2070" t="s">
        <v>524</v>
      </c>
      <c r="F2070" t="s">
        <v>547</v>
      </c>
      <c r="H2070">
        <v>110000</v>
      </c>
    </row>
    <row r="2071" spans="1:8" x14ac:dyDescent="0.3">
      <c r="A2071" t="str">
        <f t="shared" si="33"/>
        <v>9St. Helens</v>
      </c>
      <c r="B2071">
        <v>9</v>
      </c>
      <c r="C2071" t="s">
        <v>314</v>
      </c>
      <c r="D2071" t="s">
        <v>2426</v>
      </c>
      <c r="E2071" t="s">
        <v>524</v>
      </c>
      <c r="F2071" t="s">
        <v>547</v>
      </c>
      <c r="H2071">
        <v>76000</v>
      </c>
    </row>
    <row r="2072" spans="1:8" x14ac:dyDescent="0.3">
      <c r="A2072" t="str">
        <f t="shared" si="33"/>
        <v>10St. Helens</v>
      </c>
      <c r="B2072">
        <v>10</v>
      </c>
      <c r="C2072" t="s">
        <v>314</v>
      </c>
      <c r="D2072" t="s">
        <v>2427</v>
      </c>
      <c r="E2072" t="s">
        <v>534</v>
      </c>
      <c r="F2072" t="s">
        <v>538</v>
      </c>
      <c r="H2072">
        <v>171000</v>
      </c>
    </row>
    <row r="2073" spans="1:8" x14ac:dyDescent="0.3">
      <c r="A2073" t="str">
        <f t="shared" si="33"/>
        <v>11St. Helens</v>
      </c>
      <c r="B2073">
        <v>11</v>
      </c>
      <c r="C2073" t="s">
        <v>314</v>
      </c>
      <c r="D2073" t="s">
        <v>2428</v>
      </c>
      <c r="E2073" t="s">
        <v>543</v>
      </c>
      <c r="F2073" t="s">
        <v>544</v>
      </c>
      <c r="H2073">
        <v>80000</v>
      </c>
    </row>
    <row r="2074" spans="1:8" x14ac:dyDescent="0.3">
      <c r="A2074" t="str">
        <f t="shared" si="33"/>
        <v>12St. Helens</v>
      </c>
      <c r="B2074">
        <v>12</v>
      </c>
      <c r="C2074" t="s">
        <v>314</v>
      </c>
      <c r="D2074" t="s">
        <v>2429</v>
      </c>
      <c r="E2074" t="s">
        <v>543</v>
      </c>
      <c r="F2074" t="s">
        <v>544</v>
      </c>
      <c r="H2074">
        <v>182518</v>
      </c>
    </row>
    <row r="2075" spans="1:8" x14ac:dyDescent="0.3">
      <c r="A2075" t="str">
        <f t="shared" si="33"/>
        <v>13St. Helens</v>
      </c>
      <c r="B2075">
        <v>13</v>
      </c>
      <c r="C2075" t="s">
        <v>314</v>
      </c>
      <c r="D2075" t="s">
        <v>2430</v>
      </c>
      <c r="E2075" t="s">
        <v>532</v>
      </c>
      <c r="F2075" t="s">
        <v>537</v>
      </c>
      <c r="H2075">
        <v>20000</v>
      </c>
    </row>
    <row r="2076" spans="1:8" x14ac:dyDescent="0.3">
      <c r="A2076" t="str">
        <f t="shared" si="33"/>
        <v>14St. Helens</v>
      </c>
      <c r="B2076">
        <v>14</v>
      </c>
      <c r="C2076" t="s">
        <v>314</v>
      </c>
      <c r="D2076" t="s">
        <v>2431</v>
      </c>
      <c r="E2076" t="s">
        <v>534</v>
      </c>
      <c r="F2076" t="s">
        <v>540</v>
      </c>
      <c r="H2076">
        <v>38000</v>
      </c>
    </row>
    <row r="2077" spans="1:8" x14ac:dyDescent="0.3">
      <c r="A2077" t="str">
        <f t="shared" si="33"/>
        <v>15St. Helens</v>
      </c>
      <c r="B2077">
        <v>15</v>
      </c>
      <c r="C2077" t="s">
        <v>314</v>
      </c>
      <c r="D2077" t="s">
        <v>2432</v>
      </c>
      <c r="E2077" t="s">
        <v>543</v>
      </c>
      <c r="F2077" t="s">
        <v>544</v>
      </c>
      <c r="H2077">
        <v>40000</v>
      </c>
    </row>
    <row r="2078" spans="1:8" x14ac:dyDescent="0.3">
      <c r="A2078" t="str">
        <f t="shared" si="33"/>
        <v>16St. Helens</v>
      </c>
      <c r="B2078">
        <v>16</v>
      </c>
      <c r="C2078" t="s">
        <v>314</v>
      </c>
      <c r="D2078" t="s">
        <v>2433</v>
      </c>
      <c r="E2078" t="s">
        <v>543</v>
      </c>
      <c r="F2078" t="s">
        <v>544</v>
      </c>
      <c r="H2078">
        <v>36000</v>
      </c>
    </row>
    <row r="2079" spans="1:8" x14ac:dyDescent="0.3">
      <c r="A2079" t="str">
        <f t="shared" si="33"/>
        <v>17St. Helens</v>
      </c>
      <c r="B2079">
        <v>17</v>
      </c>
      <c r="C2079" t="s">
        <v>314</v>
      </c>
      <c r="D2079" t="s">
        <v>2064</v>
      </c>
      <c r="E2079" t="s">
        <v>524</v>
      </c>
      <c r="F2079" t="s">
        <v>526</v>
      </c>
      <c r="H2079">
        <v>5000</v>
      </c>
    </row>
    <row r="2080" spans="1:8" x14ac:dyDescent="0.3">
      <c r="A2080" t="str">
        <f t="shared" si="33"/>
        <v>18St. Helens</v>
      </c>
      <c r="B2080">
        <v>18</v>
      </c>
      <c r="C2080" t="s">
        <v>314</v>
      </c>
      <c r="D2080" t="s">
        <v>2434</v>
      </c>
      <c r="E2080" t="s">
        <v>535</v>
      </c>
      <c r="F2080" t="s">
        <v>536</v>
      </c>
      <c r="H2080">
        <v>200380</v>
      </c>
    </row>
    <row r="2081" spans="1:8" x14ac:dyDescent="0.3">
      <c r="A2081" t="str">
        <f t="shared" si="33"/>
        <v>19St. Helens</v>
      </c>
      <c r="B2081">
        <v>19</v>
      </c>
      <c r="C2081" t="s">
        <v>314</v>
      </c>
      <c r="D2081" t="s">
        <v>2435</v>
      </c>
      <c r="E2081" t="s">
        <v>543</v>
      </c>
      <c r="F2081" t="s">
        <v>544</v>
      </c>
      <c r="H2081">
        <v>60000</v>
      </c>
    </row>
    <row r="2082" spans="1:8" x14ac:dyDescent="0.3">
      <c r="A2082" t="str">
        <f t="shared" si="33"/>
        <v>20St. Helens</v>
      </c>
      <c r="B2082">
        <v>20</v>
      </c>
      <c r="C2082" t="s">
        <v>314</v>
      </c>
      <c r="D2082" t="s">
        <v>1380</v>
      </c>
      <c r="E2082" t="s">
        <v>529</v>
      </c>
      <c r="F2082" t="s">
        <v>509</v>
      </c>
      <c r="H2082">
        <v>60000</v>
      </c>
    </row>
    <row r="2083" spans="1:8" x14ac:dyDescent="0.3">
      <c r="A2083" t="str">
        <f t="shared" si="33"/>
        <v>1Staffordshire</v>
      </c>
      <c r="B2083">
        <v>1</v>
      </c>
      <c r="C2083" t="s">
        <v>316</v>
      </c>
      <c r="D2083" t="s">
        <v>2436</v>
      </c>
      <c r="E2083" t="s">
        <v>546</v>
      </c>
      <c r="F2083" t="s">
        <v>546</v>
      </c>
      <c r="H2083">
        <v>1425349</v>
      </c>
    </row>
    <row r="2084" spans="1:8" x14ac:dyDescent="0.3">
      <c r="A2084" t="str">
        <f t="shared" si="33"/>
        <v>2Staffordshire</v>
      </c>
      <c r="B2084">
        <v>2</v>
      </c>
      <c r="C2084" t="s">
        <v>316</v>
      </c>
      <c r="D2084" t="s">
        <v>2437</v>
      </c>
      <c r="E2084" t="s">
        <v>509</v>
      </c>
      <c r="F2084" t="s">
        <v>546</v>
      </c>
      <c r="H2084">
        <v>99900</v>
      </c>
    </row>
    <row r="2085" spans="1:8" x14ac:dyDescent="0.3">
      <c r="A2085" t="str">
        <f t="shared" si="33"/>
        <v>3Staffordshire</v>
      </c>
      <c r="B2085">
        <v>3</v>
      </c>
      <c r="C2085" t="s">
        <v>316</v>
      </c>
      <c r="D2085" t="s">
        <v>2438</v>
      </c>
      <c r="E2085" t="s">
        <v>532</v>
      </c>
      <c r="F2085" t="s">
        <v>509</v>
      </c>
      <c r="H2085">
        <v>350000</v>
      </c>
    </row>
    <row r="2086" spans="1:8" x14ac:dyDescent="0.3">
      <c r="A2086" t="str">
        <f t="shared" si="33"/>
        <v>4Staffordshire</v>
      </c>
      <c r="B2086">
        <v>4</v>
      </c>
      <c r="C2086" t="s">
        <v>316</v>
      </c>
      <c r="D2086" t="s">
        <v>2439</v>
      </c>
      <c r="E2086" t="s">
        <v>529</v>
      </c>
      <c r="F2086" t="s">
        <v>509</v>
      </c>
      <c r="H2086">
        <v>350000</v>
      </c>
    </row>
    <row r="2087" spans="1:8" x14ac:dyDescent="0.3">
      <c r="A2087" t="str">
        <f t="shared" si="33"/>
        <v>5Staffordshire</v>
      </c>
      <c r="B2087">
        <v>5</v>
      </c>
      <c r="C2087" t="s">
        <v>316</v>
      </c>
      <c r="D2087" t="s">
        <v>2440</v>
      </c>
      <c r="E2087" t="s">
        <v>509</v>
      </c>
      <c r="F2087" t="s">
        <v>546</v>
      </c>
      <c r="H2087">
        <v>7200</v>
      </c>
    </row>
    <row r="2088" spans="1:8" x14ac:dyDescent="0.3">
      <c r="A2088" t="str">
        <f t="shared" si="33"/>
        <v>6Staffordshire</v>
      </c>
      <c r="B2088">
        <v>6</v>
      </c>
      <c r="C2088" t="s">
        <v>316</v>
      </c>
      <c r="D2088" t="s">
        <v>2441</v>
      </c>
      <c r="E2088" t="s">
        <v>549</v>
      </c>
      <c r="F2088" t="s">
        <v>546</v>
      </c>
      <c r="H2088">
        <v>103260</v>
      </c>
    </row>
    <row r="2089" spans="1:8" x14ac:dyDescent="0.3">
      <c r="A2089" t="str">
        <f t="shared" si="33"/>
        <v>7Staffordshire</v>
      </c>
      <c r="B2089">
        <v>7</v>
      </c>
      <c r="C2089" t="s">
        <v>316</v>
      </c>
      <c r="D2089" t="s">
        <v>2442</v>
      </c>
      <c r="E2089" t="s">
        <v>509</v>
      </c>
      <c r="F2089" t="s">
        <v>546</v>
      </c>
      <c r="H2089">
        <v>165600</v>
      </c>
    </row>
    <row r="2090" spans="1:8" x14ac:dyDescent="0.3">
      <c r="A2090" t="str">
        <f t="shared" si="33"/>
        <v>8Staffordshire</v>
      </c>
      <c r="B2090">
        <v>8</v>
      </c>
      <c r="C2090" t="s">
        <v>316</v>
      </c>
      <c r="D2090" t="s">
        <v>2443</v>
      </c>
      <c r="E2090" t="s">
        <v>523</v>
      </c>
      <c r="F2090" t="s">
        <v>541</v>
      </c>
      <c r="H2090">
        <v>232000</v>
      </c>
    </row>
    <row r="2091" spans="1:8" x14ac:dyDescent="0.3">
      <c r="A2091" t="str">
        <f t="shared" si="33"/>
        <v>9Staffordshire</v>
      </c>
      <c r="B2091">
        <v>9</v>
      </c>
      <c r="C2091" t="s">
        <v>316</v>
      </c>
      <c r="D2091" t="s">
        <v>2444</v>
      </c>
      <c r="E2091" t="s">
        <v>529</v>
      </c>
      <c r="F2091" t="s">
        <v>542</v>
      </c>
      <c r="H2091">
        <v>72000</v>
      </c>
    </row>
    <row r="2092" spans="1:8" x14ac:dyDescent="0.3">
      <c r="A2092" t="str">
        <f t="shared" si="33"/>
        <v>10Staffordshire</v>
      </c>
      <c r="B2092">
        <v>10</v>
      </c>
      <c r="C2092" t="s">
        <v>316</v>
      </c>
      <c r="D2092" t="s">
        <v>2445</v>
      </c>
      <c r="E2092" t="s">
        <v>509</v>
      </c>
      <c r="F2092" t="s">
        <v>546</v>
      </c>
      <c r="H2092">
        <v>72000</v>
      </c>
    </row>
    <row r="2093" spans="1:8" x14ac:dyDescent="0.3">
      <c r="A2093" t="str">
        <f t="shared" si="33"/>
        <v>11Staffordshire</v>
      </c>
      <c r="B2093">
        <v>11</v>
      </c>
      <c r="C2093" t="s">
        <v>316</v>
      </c>
      <c r="D2093" t="s">
        <v>2446</v>
      </c>
      <c r="E2093" t="s">
        <v>535</v>
      </c>
      <c r="F2093" t="s">
        <v>509</v>
      </c>
      <c r="H2093">
        <v>259200</v>
      </c>
    </row>
    <row r="2094" spans="1:8" x14ac:dyDescent="0.3">
      <c r="A2094" t="str">
        <f t="shared" si="33"/>
        <v>12Staffordshire</v>
      </c>
      <c r="B2094">
        <v>12</v>
      </c>
      <c r="C2094" t="s">
        <v>316</v>
      </c>
      <c r="D2094" t="s">
        <v>2447</v>
      </c>
      <c r="E2094" t="s">
        <v>529</v>
      </c>
      <c r="F2094" t="s">
        <v>542</v>
      </c>
      <c r="H2094">
        <v>108000</v>
      </c>
    </row>
    <row r="2095" spans="1:8" x14ac:dyDescent="0.3">
      <c r="A2095" t="str">
        <f t="shared" si="33"/>
        <v>13Staffordshire</v>
      </c>
      <c r="B2095">
        <v>13</v>
      </c>
      <c r="C2095" t="s">
        <v>316</v>
      </c>
      <c r="D2095" t="s">
        <v>2448</v>
      </c>
      <c r="E2095" t="s">
        <v>529</v>
      </c>
      <c r="F2095" t="s">
        <v>509</v>
      </c>
      <c r="H2095">
        <v>42000</v>
      </c>
    </row>
    <row r="2096" spans="1:8" x14ac:dyDescent="0.3">
      <c r="A2096" t="str">
        <f t="shared" si="33"/>
        <v>14Staffordshire</v>
      </c>
      <c r="B2096">
        <v>14</v>
      </c>
      <c r="C2096" t="s">
        <v>316</v>
      </c>
      <c r="D2096" t="s">
        <v>2449</v>
      </c>
      <c r="E2096" t="s">
        <v>529</v>
      </c>
      <c r="F2096" t="s">
        <v>530</v>
      </c>
      <c r="H2096">
        <v>10000</v>
      </c>
    </row>
    <row r="2097" spans="1:8" x14ac:dyDescent="0.3">
      <c r="A2097" t="str">
        <f t="shared" si="33"/>
        <v>15Staffordshire</v>
      </c>
      <c r="B2097">
        <v>15</v>
      </c>
      <c r="C2097" t="s">
        <v>316</v>
      </c>
      <c r="D2097" t="s">
        <v>2450</v>
      </c>
      <c r="E2097" t="s">
        <v>529</v>
      </c>
      <c r="F2097" t="s">
        <v>542</v>
      </c>
      <c r="H2097">
        <v>314800</v>
      </c>
    </row>
    <row r="2098" spans="1:8" x14ac:dyDescent="0.3">
      <c r="A2098" t="str">
        <f t="shared" si="33"/>
        <v>16Staffordshire</v>
      </c>
      <c r="B2098">
        <v>16</v>
      </c>
      <c r="C2098" t="s">
        <v>316</v>
      </c>
      <c r="D2098" t="s">
        <v>2451</v>
      </c>
      <c r="E2098" t="s">
        <v>521</v>
      </c>
      <c r="F2098" t="s">
        <v>546</v>
      </c>
      <c r="H2098">
        <v>34171</v>
      </c>
    </row>
    <row r="2099" spans="1:8" x14ac:dyDescent="0.3">
      <c r="A2099" t="str">
        <f t="shared" si="33"/>
        <v>17Staffordshire</v>
      </c>
      <c r="B2099">
        <v>17</v>
      </c>
      <c r="C2099" t="s">
        <v>316</v>
      </c>
      <c r="D2099" t="s">
        <v>2452</v>
      </c>
      <c r="E2099" t="s">
        <v>532</v>
      </c>
      <c r="F2099" t="s">
        <v>509</v>
      </c>
      <c r="H2099">
        <v>250000</v>
      </c>
    </row>
    <row r="2100" spans="1:8" x14ac:dyDescent="0.3">
      <c r="A2100" t="str">
        <f t="shared" si="33"/>
        <v>18Staffordshire</v>
      </c>
      <c r="B2100">
        <v>18</v>
      </c>
      <c r="C2100" t="s">
        <v>316</v>
      </c>
      <c r="D2100" t="s">
        <v>2453</v>
      </c>
      <c r="E2100" t="s">
        <v>534</v>
      </c>
      <c r="F2100" t="s">
        <v>540</v>
      </c>
      <c r="H2100">
        <v>170000</v>
      </c>
    </row>
    <row r="2101" spans="1:8" x14ac:dyDescent="0.3">
      <c r="A2101" t="str">
        <f t="shared" si="33"/>
        <v>19Staffordshire</v>
      </c>
      <c r="B2101">
        <v>19</v>
      </c>
      <c r="C2101" t="s">
        <v>316</v>
      </c>
      <c r="D2101" t="s">
        <v>2454</v>
      </c>
      <c r="E2101" t="s">
        <v>509</v>
      </c>
      <c r="F2101" t="s">
        <v>546</v>
      </c>
      <c r="H2101">
        <v>42000</v>
      </c>
    </row>
    <row r="2102" spans="1:8" x14ac:dyDescent="0.3">
      <c r="A2102" t="str">
        <f t="shared" si="33"/>
        <v>20Staffordshire</v>
      </c>
      <c r="B2102">
        <v>20</v>
      </c>
      <c r="C2102" t="s">
        <v>316</v>
      </c>
      <c r="D2102" t="s">
        <v>2455</v>
      </c>
      <c r="E2102" t="s">
        <v>509</v>
      </c>
      <c r="F2102" t="s">
        <v>546</v>
      </c>
      <c r="H2102">
        <v>38800</v>
      </c>
    </row>
    <row r="2103" spans="1:8" x14ac:dyDescent="0.3">
      <c r="A2103" t="str">
        <f t="shared" si="33"/>
        <v>21Staffordshire</v>
      </c>
      <c r="B2103">
        <v>21</v>
      </c>
      <c r="C2103" t="s">
        <v>316</v>
      </c>
      <c r="D2103" t="s">
        <v>2456</v>
      </c>
      <c r="E2103" t="s">
        <v>535</v>
      </c>
      <c r="F2103" t="s">
        <v>536</v>
      </c>
      <c r="H2103">
        <v>83000</v>
      </c>
    </row>
    <row r="2104" spans="1:8" x14ac:dyDescent="0.3">
      <c r="A2104" t="str">
        <f t="shared" si="33"/>
        <v>22Staffordshire</v>
      </c>
      <c r="B2104">
        <v>22</v>
      </c>
      <c r="C2104" t="s">
        <v>316</v>
      </c>
      <c r="D2104" t="s">
        <v>2457</v>
      </c>
      <c r="E2104" t="s">
        <v>509</v>
      </c>
      <c r="F2104" t="s">
        <v>546</v>
      </c>
      <c r="H2104">
        <v>72000</v>
      </c>
    </row>
    <row r="2105" spans="1:8" x14ac:dyDescent="0.3">
      <c r="A2105" t="str">
        <f t="shared" si="33"/>
        <v>23Staffordshire</v>
      </c>
      <c r="B2105">
        <v>23</v>
      </c>
      <c r="C2105" t="s">
        <v>316</v>
      </c>
      <c r="D2105" t="s">
        <v>2458</v>
      </c>
      <c r="E2105" t="s">
        <v>509</v>
      </c>
      <c r="F2105" t="s">
        <v>546</v>
      </c>
      <c r="H2105">
        <v>172800</v>
      </c>
    </row>
    <row r="2106" spans="1:8" x14ac:dyDescent="0.3">
      <c r="A2106" t="str">
        <f t="shared" si="33"/>
        <v>24Staffordshire</v>
      </c>
      <c r="B2106">
        <v>24</v>
      </c>
      <c r="C2106" t="s">
        <v>316</v>
      </c>
      <c r="D2106" t="s">
        <v>2459</v>
      </c>
      <c r="E2106" t="s">
        <v>529</v>
      </c>
      <c r="F2106" t="s">
        <v>542</v>
      </c>
      <c r="H2106">
        <v>130000</v>
      </c>
    </row>
    <row r="2107" spans="1:8" x14ac:dyDescent="0.3">
      <c r="A2107" t="str">
        <f t="shared" si="33"/>
        <v>25Staffordshire</v>
      </c>
      <c r="B2107">
        <v>25</v>
      </c>
      <c r="C2107" t="s">
        <v>316</v>
      </c>
      <c r="D2107" t="s">
        <v>2460</v>
      </c>
      <c r="E2107" t="s">
        <v>509</v>
      </c>
      <c r="F2107" t="s">
        <v>546</v>
      </c>
      <c r="H2107">
        <v>172000</v>
      </c>
    </row>
    <row r="2108" spans="1:8" x14ac:dyDescent="0.3">
      <c r="A2108" t="str">
        <f t="shared" si="33"/>
        <v>26Staffordshire</v>
      </c>
      <c r="B2108">
        <v>26</v>
      </c>
      <c r="C2108" t="s">
        <v>316</v>
      </c>
      <c r="D2108" t="s">
        <v>2461</v>
      </c>
      <c r="E2108" t="s">
        <v>521</v>
      </c>
      <c r="F2108" t="s">
        <v>546</v>
      </c>
      <c r="H2108">
        <v>29516</v>
      </c>
    </row>
    <row r="2109" spans="1:8" x14ac:dyDescent="0.3">
      <c r="A2109" t="str">
        <f t="shared" si="33"/>
        <v>27Staffordshire</v>
      </c>
      <c r="B2109">
        <v>27</v>
      </c>
      <c r="C2109" t="s">
        <v>316</v>
      </c>
      <c r="D2109" t="s">
        <v>2462</v>
      </c>
      <c r="E2109" t="s">
        <v>529</v>
      </c>
      <c r="F2109" t="s">
        <v>509</v>
      </c>
      <c r="H2109">
        <v>160000</v>
      </c>
    </row>
    <row r="2110" spans="1:8" x14ac:dyDescent="0.3">
      <c r="A2110" t="str">
        <f t="shared" si="33"/>
        <v>28Staffordshire</v>
      </c>
      <c r="B2110">
        <v>28</v>
      </c>
      <c r="C2110" t="s">
        <v>316</v>
      </c>
      <c r="D2110" t="s">
        <v>2463</v>
      </c>
      <c r="E2110" t="s">
        <v>522</v>
      </c>
      <c r="F2110" t="s">
        <v>546</v>
      </c>
      <c r="H2110">
        <v>25000</v>
      </c>
    </row>
    <row r="2111" spans="1:8" x14ac:dyDescent="0.3">
      <c r="A2111" t="str">
        <f t="shared" si="33"/>
        <v>29Staffordshire</v>
      </c>
      <c r="B2111">
        <v>29</v>
      </c>
      <c r="C2111" t="s">
        <v>316</v>
      </c>
      <c r="D2111" t="s">
        <v>2464</v>
      </c>
      <c r="E2111" t="s">
        <v>532</v>
      </c>
      <c r="F2111" t="s">
        <v>509</v>
      </c>
      <c r="H2111">
        <v>25000</v>
      </c>
    </row>
    <row r="2112" spans="1:8" x14ac:dyDescent="0.3">
      <c r="A2112" t="str">
        <f t="shared" si="33"/>
        <v>30Staffordshire</v>
      </c>
      <c r="B2112">
        <v>30</v>
      </c>
      <c r="C2112" t="s">
        <v>316</v>
      </c>
      <c r="D2112" t="s">
        <v>2465</v>
      </c>
      <c r="E2112" t="s">
        <v>522</v>
      </c>
      <c r="F2112" t="s">
        <v>546</v>
      </c>
      <c r="H2112">
        <v>80000</v>
      </c>
    </row>
    <row r="2113" spans="1:8" x14ac:dyDescent="0.3">
      <c r="A2113" t="str">
        <f t="shared" si="33"/>
        <v>31Staffordshire</v>
      </c>
      <c r="B2113">
        <v>31</v>
      </c>
      <c r="C2113" t="s">
        <v>316</v>
      </c>
      <c r="D2113" t="s">
        <v>2466</v>
      </c>
      <c r="E2113" t="s">
        <v>509</v>
      </c>
      <c r="F2113" t="s">
        <v>546</v>
      </c>
      <c r="H2113">
        <v>50000</v>
      </c>
    </row>
    <row r="2114" spans="1:8" x14ac:dyDescent="0.3">
      <c r="A2114" t="str">
        <f t="shared" si="33"/>
        <v>32Staffordshire</v>
      </c>
      <c r="B2114">
        <v>32</v>
      </c>
      <c r="C2114" t="s">
        <v>316</v>
      </c>
      <c r="D2114" t="s">
        <v>2467</v>
      </c>
      <c r="E2114" t="s">
        <v>532</v>
      </c>
      <c r="F2114" t="s">
        <v>509</v>
      </c>
      <c r="H2114">
        <v>279361</v>
      </c>
    </row>
    <row r="2115" spans="1:8" x14ac:dyDescent="0.3">
      <c r="A2115" t="str">
        <f t="shared" si="33"/>
        <v>33Staffordshire</v>
      </c>
      <c r="B2115">
        <v>33</v>
      </c>
      <c r="C2115" t="s">
        <v>316</v>
      </c>
      <c r="D2115" t="s">
        <v>2468</v>
      </c>
      <c r="E2115" t="s">
        <v>509</v>
      </c>
      <c r="F2115" t="s">
        <v>546</v>
      </c>
      <c r="H2115">
        <v>86400</v>
      </c>
    </row>
    <row r="2116" spans="1:8" x14ac:dyDescent="0.3">
      <c r="A2116" t="str">
        <f t="shared" si="33"/>
        <v>34Staffordshire</v>
      </c>
      <c r="B2116">
        <v>34</v>
      </c>
      <c r="C2116" t="s">
        <v>316</v>
      </c>
      <c r="D2116" t="s">
        <v>2469</v>
      </c>
      <c r="E2116" t="s">
        <v>529</v>
      </c>
      <c r="F2116" t="s">
        <v>542</v>
      </c>
      <c r="H2116">
        <v>87000</v>
      </c>
    </row>
    <row r="2117" spans="1:8" x14ac:dyDescent="0.3">
      <c r="A2117" t="str">
        <f t="shared" si="33"/>
        <v>35Staffordshire</v>
      </c>
      <c r="B2117">
        <v>35</v>
      </c>
      <c r="C2117" t="s">
        <v>316</v>
      </c>
      <c r="D2117" t="s">
        <v>2470</v>
      </c>
      <c r="E2117" t="s">
        <v>509</v>
      </c>
      <c r="F2117" t="s">
        <v>546</v>
      </c>
      <c r="H2117">
        <v>36000</v>
      </c>
    </row>
    <row r="2118" spans="1:8" x14ac:dyDescent="0.3">
      <c r="A2118" t="str">
        <f t="shared" si="33"/>
        <v>36Staffordshire</v>
      </c>
      <c r="B2118">
        <v>36</v>
      </c>
      <c r="C2118" t="s">
        <v>316</v>
      </c>
      <c r="D2118" t="s">
        <v>2471</v>
      </c>
      <c r="E2118" t="s">
        <v>509</v>
      </c>
      <c r="F2118" t="s">
        <v>546</v>
      </c>
      <c r="H2118">
        <v>14400</v>
      </c>
    </row>
    <row r="2119" spans="1:8" x14ac:dyDescent="0.3">
      <c r="A2119" t="str">
        <f t="shared" ref="A2119:A2182" si="34">B2119&amp;C2119</f>
        <v>37Staffordshire</v>
      </c>
      <c r="B2119">
        <v>37</v>
      </c>
      <c r="C2119" t="s">
        <v>316</v>
      </c>
      <c r="D2119" t="s">
        <v>2472</v>
      </c>
      <c r="E2119" t="s">
        <v>509</v>
      </c>
      <c r="F2119" t="s">
        <v>546</v>
      </c>
      <c r="H2119">
        <v>720000</v>
      </c>
    </row>
    <row r="2120" spans="1:8" x14ac:dyDescent="0.3">
      <c r="A2120" t="str">
        <f t="shared" si="34"/>
        <v>1Stockport</v>
      </c>
      <c r="B2120">
        <v>1</v>
      </c>
      <c r="C2120" t="s">
        <v>318</v>
      </c>
      <c r="D2120" t="s">
        <v>524</v>
      </c>
      <c r="E2120" t="s">
        <v>524</v>
      </c>
      <c r="F2120" t="s">
        <v>525</v>
      </c>
      <c r="H2120">
        <v>264000</v>
      </c>
    </row>
    <row r="2121" spans="1:8" x14ac:dyDescent="0.3">
      <c r="A2121" t="str">
        <f t="shared" si="34"/>
        <v>2Stockport</v>
      </c>
      <c r="B2121">
        <v>2</v>
      </c>
      <c r="C2121" t="s">
        <v>318</v>
      </c>
      <c r="D2121" t="s">
        <v>2473</v>
      </c>
      <c r="E2121" t="s">
        <v>529</v>
      </c>
      <c r="F2121" t="s">
        <v>542</v>
      </c>
      <c r="H2121">
        <v>534228</v>
      </c>
    </row>
    <row r="2122" spans="1:8" x14ac:dyDescent="0.3">
      <c r="A2122" t="str">
        <f t="shared" si="34"/>
        <v>3Stockport</v>
      </c>
      <c r="B2122">
        <v>3</v>
      </c>
      <c r="C2122" t="s">
        <v>318</v>
      </c>
      <c r="D2122" t="s">
        <v>2474</v>
      </c>
      <c r="E2122" t="s">
        <v>535</v>
      </c>
      <c r="F2122" t="s">
        <v>536</v>
      </c>
      <c r="H2122">
        <v>1339216</v>
      </c>
    </row>
    <row r="2123" spans="1:8" x14ac:dyDescent="0.3">
      <c r="A2123" t="str">
        <f t="shared" si="34"/>
        <v>4Stockport</v>
      </c>
      <c r="B2123">
        <v>4</v>
      </c>
      <c r="C2123" t="s">
        <v>318</v>
      </c>
      <c r="D2123" t="s">
        <v>806</v>
      </c>
      <c r="E2123" t="s">
        <v>529</v>
      </c>
      <c r="F2123" t="s">
        <v>542</v>
      </c>
      <c r="H2123">
        <v>155000</v>
      </c>
    </row>
    <row r="2124" spans="1:8" x14ac:dyDescent="0.3">
      <c r="A2124" t="str">
        <f t="shared" si="34"/>
        <v>5Stockport</v>
      </c>
      <c r="B2124">
        <v>5</v>
      </c>
      <c r="C2124" t="s">
        <v>318</v>
      </c>
      <c r="D2124" t="s">
        <v>527</v>
      </c>
      <c r="E2124" t="s">
        <v>527</v>
      </c>
      <c r="F2124" t="s">
        <v>528</v>
      </c>
      <c r="H2124">
        <v>200000</v>
      </c>
    </row>
    <row r="2125" spans="1:8" x14ac:dyDescent="0.3">
      <c r="A2125" t="str">
        <f t="shared" si="34"/>
        <v>6Stockport</v>
      </c>
      <c r="B2125">
        <v>6</v>
      </c>
      <c r="C2125" t="s">
        <v>318</v>
      </c>
      <c r="D2125" t="s">
        <v>523</v>
      </c>
      <c r="E2125" t="s">
        <v>523</v>
      </c>
      <c r="F2125" t="s">
        <v>531</v>
      </c>
      <c r="H2125">
        <v>450346</v>
      </c>
    </row>
    <row r="2126" spans="1:8" x14ac:dyDescent="0.3">
      <c r="A2126" t="str">
        <f t="shared" si="34"/>
        <v>1Stockton-on-Tees</v>
      </c>
      <c r="B2126">
        <v>1</v>
      </c>
      <c r="C2126" t="s">
        <v>320</v>
      </c>
      <c r="D2126" t="s">
        <v>2475</v>
      </c>
      <c r="E2126" t="s">
        <v>532</v>
      </c>
      <c r="F2126" t="s">
        <v>545</v>
      </c>
      <c r="H2126">
        <v>33600</v>
      </c>
    </row>
    <row r="2127" spans="1:8" x14ac:dyDescent="0.3">
      <c r="A2127" t="str">
        <f t="shared" si="34"/>
        <v>2Stockton-on-Tees</v>
      </c>
      <c r="B2127">
        <v>2</v>
      </c>
      <c r="C2127" t="s">
        <v>320</v>
      </c>
      <c r="D2127" t="s">
        <v>1501</v>
      </c>
      <c r="E2127" t="s">
        <v>535</v>
      </c>
      <c r="F2127" t="s">
        <v>536</v>
      </c>
      <c r="H2127">
        <v>584935</v>
      </c>
    </row>
    <row r="2128" spans="1:8" x14ac:dyDescent="0.3">
      <c r="A2128" t="str">
        <f t="shared" si="34"/>
        <v>3Stockton-on-Tees</v>
      </c>
      <c r="B2128">
        <v>3</v>
      </c>
      <c r="C2128" t="s">
        <v>320</v>
      </c>
      <c r="D2128" t="s">
        <v>1153</v>
      </c>
      <c r="E2128" t="s">
        <v>543</v>
      </c>
      <c r="F2128" t="s">
        <v>544</v>
      </c>
      <c r="H2128">
        <v>94500</v>
      </c>
    </row>
    <row r="2129" spans="1:8" x14ac:dyDescent="0.3">
      <c r="A2129" t="str">
        <f t="shared" si="34"/>
        <v>4Stockton-on-Tees</v>
      </c>
      <c r="B2129">
        <v>4</v>
      </c>
      <c r="C2129" t="s">
        <v>320</v>
      </c>
      <c r="D2129" t="s">
        <v>1155</v>
      </c>
      <c r="E2129" t="s">
        <v>527</v>
      </c>
      <c r="F2129" t="s">
        <v>551</v>
      </c>
      <c r="H2129">
        <v>25000</v>
      </c>
    </row>
    <row r="2130" spans="1:8" x14ac:dyDescent="0.3">
      <c r="A2130" t="str">
        <f t="shared" si="34"/>
        <v>5Stockton-on-Tees</v>
      </c>
      <c r="B2130">
        <v>5</v>
      </c>
      <c r="C2130" t="s">
        <v>320</v>
      </c>
      <c r="D2130" t="s">
        <v>1502</v>
      </c>
      <c r="E2130" t="s">
        <v>509</v>
      </c>
      <c r="H2130">
        <v>9000</v>
      </c>
    </row>
    <row r="2131" spans="1:8" x14ac:dyDescent="0.3">
      <c r="A2131" t="str">
        <f t="shared" si="34"/>
        <v>6Stockton-on-Tees</v>
      </c>
      <c r="B2131">
        <v>6</v>
      </c>
      <c r="C2131" t="s">
        <v>320</v>
      </c>
      <c r="D2131" t="s">
        <v>1503</v>
      </c>
      <c r="E2131" t="s">
        <v>543</v>
      </c>
      <c r="F2131" t="s">
        <v>544</v>
      </c>
      <c r="H2131">
        <v>10575</v>
      </c>
    </row>
    <row r="2132" spans="1:8" x14ac:dyDescent="0.3">
      <c r="A2132" t="str">
        <f t="shared" si="34"/>
        <v>7Stockton-on-Tees</v>
      </c>
      <c r="B2132">
        <v>7</v>
      </c>
      <c r="C2132" t="s">
        <v>320</v>
      </c>
      <c r="D2132" t="s">
        <v>2476</v>
      </c>
      <c r="E2132" t="s">
        <v>532</v>
      </c>
      <c r="F2132" t="s">
        <v>509</v>
      </c>
      <c r="H2132">
        <v>45000</v>
      </c>
    </row>
    <row r="2133" spans="1:8" x14ac:dyDescent="0.3">
      <c r="A2133" t="str">
        <f t="shared" si="34"/>
        <v>8Stockton-on-Tees</v>
      </c>
      <c r="B2133">
        <v>8</v>
      </c>
      <c r="C2133" t="s">
        <v>320</v>
      </c>
      <c r="D2133" t="s">
        <v>2477</v>
      </c>
      <c r="E2133" t="s">
        <v>524</v>
      </c>
      <c r="F2133" t="s">
        <v>525</v>
      </c>
      <c r="H2133">
        <v>75000</v>
      </c>
    </row>
    <row r="2134" spans="1:8" x14ac:dyDescent="0.3">
      <c r="A2134" t="str">
        <f t="shared" si="34"/>
        <v>9Stockton-on-Tees</v>
      </c>
      <c r="B2134">
        <v>9</v>
      </c>
      <c r="C2134" t="s">
        <v>320</v>
      </c>
      <c r="D2134" t="s">
        <v>2478</v>
      </c>
      <c r="E2134" t="s">
        <v>543</v>
      </c>
      <c r="F2134" t="s">
        <v>544</v>
      </c>
      <c r="H2134">
        <v>21664</v>
      </c>
    </row>
    <row r="2135" spans="1:8" x14ac:dyDescent="0.3">
      <c r="A2135" t="str">
        <f t="shared" si="34"/>
        <v>10Stockton-on-Tees</v>
      </c>
      <c r="B2135">
        <v>10</v>
      </c>
      <c r="C2135" t="s">
        <v>320</v>
      </c>
      <c r="D2135" t="s">
        <v>1161</v>
      </c>
      <c r="E2135" t="s">
        <v>509</v>
      </c>
      <c r="H2135">
        <v>10000</v>
      </c>
    </row>
    <row r="2136" spans="1:8" x14ac:dyDescent="0.3">
      <c r="A2136" t="str">
        <f t="shared" si="34"/>
        <v>11Stockton-on-Tees</v>
      </c>
      <c r="B2136">
        <v>11</v>
      </c>
      <c r="C2136" t="s">
        <v>320</v>
      </c>
      <c r="D2136" t="s">
        <v>2479</v>
      </c>
      <c r="E2136" t="s">
        <v>543</v>
      </c>
      <c r="F2136" t="s">
        <v>544</v>
      </c>
      <c r="H2136">
        <v>15000</v>
      </c>
    </row>
    <row r="2137" spans="1:8" x14ac:dyDescent="0.3">
      <c r="A2137" t="str">
        <f t="shared" si="34"/>
        <v>12Stockton-on-Tees</v>
      </c>
      <c r="B2137">
        <v>12</v>
      </c>
      <c r="C2137" t="s">
        <v>320</v>
      </c>
      <c r="D2137" t="s">
        <v>2480</v>
      </c>
      <c r="E2137" t="s">
        <v>527</v>
      </c>
      <c r="F2137" t="s">
        <v>552</v>
      </c>
      <c r="H2137">
        <v>485000</v>
      </c>
    </row>
    <row r="2138" spans="1:8" x14ac:dyDescent="0.3">
      <c r="A2138" t="str">
        <f t="shared" si="34"/>
        <v>13Stockton-on-Tees</v>
      </c>
      <c r="B2138">
        <v>13</v>
      </c>
      <c r="C2138" t="s">
        <v>320</v>
      </c>
      <c r="D2138" t="s">
        <v>1507</v>
      </c>
      <c r="E2138" t="s">
        <v>543</v>
      </c>
      <c r="F2138" t="s">
        <v>544</v>
      </c>
      <c r="H2138">
        <v>22920</v>
      </c>
    </row>
    <row r="2139" spans="1:8" x14ac:dyDescent="0.3">
      <c r="A2139" t="str">
        <f t="shared" si="34"/>
        <v>14Stockton-on-Tees</v>
      </c>
      <c r="B2139">
        <v>14</v>
      </c>
      <c r="C2139" t="s">
        <v>320</v>
      </c>
      <c r="D2139" t="s">
        <v>2481</v>
      </c>
      <c r="E2139" t="s">
        <v>527</v>
      </c>
      <c r="F2139" t="s">
        <v>539</v>
      </c>
      <c r="H2139">
        <v>12000</v>
      </c>
    </row>
    <row r="2140" spans="1:8" x14ac:dyDescent="0.3">
      <c r="A2140" t="str">
        <f t="shared" si="34"/>
        <v>1Stoke-on-Trent</v>
      </c>
      <c r="B2140">
        <v>1</v>
      </c>
      <c r="C2140" t="s">
        <v>322</v>
      </c>
      <c r="D2140" t="s">
        <v>2482</v>
      </c>
      <c r="E2140" t="s">
        <v>509</v>
      </c>
      <c r="H2140">
        <v>22500</v>
      </c>
    </row>
    <row r="2141" spans="1:8" x14ac:dyDescent="0.3">
      <c r="A2141" t="str">
        <f t="shared" si="34"/>
        <v>2Stoke-on-Trent</v>
      </c>
      <c r="B2141">
        <v>2</v>
      </c>
      <c r="C2141" t="s">
        <v>322</v>
      </c>
      <c r="D2141" t="s">
        <v>2483</v>
      </c>
      <c r="E2141" t="s">
        <v>534</v>
      </c>
      <c r="F2141" t="s">
        <v>540</v>
      </c>
      <c r="H2141">
        <v>80000</v>
      </c>
    </row>
    <row r="2142" spans="1:8" x14ac:dyDescent="0.3">
      <c r="A2142" t="str">
        <f t="shared" si="34"/>
        <v>3Stoke-on-Trent</v>
      </c>
      <c r="B2142">
        <v>3</v>
      </c>
      <c r="C2142" t="s">
        <v>322</v>
      </c>
      <c r="D2142" t="s">
        <v>2484</v>
      </c>
      <c r="E2142" t="s">
        <v>509</v>
      </c>
      <c r="H2142">
        <v>22500</v>
      </c>
    </row>
    <row r="2143" spans="1:8" x14ac:dyDescent="0.3">
      <c r="A2143" t="str">
        <f t="shared" si="34"/>
        <v>4Stoke-on-Trent</v>
      </c>
      <c r="B2143">
        <v>4</v>
      </c>
      <c r="C2143" t="s">
        <v>322</v>
      </c>
      <c r="D2143" t="s">
        <v>2485</v>
      </c>
      <c r="E2143" t="s">
        <v>509</v>
      </c>
      <c r="H2143">
        <v>5600</v>
      </c>
    </row>
    <row r="2144" spans="1:8" x14ac:dyDescent="0.3">
      <c r="A2144" t="str">
        <f t="shared" si="34"/>
        <v>5Stoke-on-Trent</v>
      </c>
      <c r="B2144">
        <v>5</v>
      </c>
      <c r="C2144" t="s">
        <v>322</v>
      </c>
      <c r="D2144" t="s">
        <v>2486</v>
      </c>
      <c r="E2144" t="s">
        <v>535</v>
      </c>
      <c r="F2144" t="s">
        <v>509</v>
      </c>
      <c r="H2144">
        <v>64400</v>
      </c>
    </row>
    <row r="2145" spans="1:8" x14ac:dyDescent="0.3">
      <c r="A2145" t="str">
        <f t="shared" si="34"/>
        <v>6Stoke-on-Trent</v>
      </c>
      <c r="B2145">
        <v>6</v>
      </c>
      <c r="C2145" t="s">
        <v>322</v>
      </c>
      <c r="D2145" t="s">
        <v>2487</v>
      </c>
      <c r="E2145" t="s">
        <v>529</v>
      </c>
      <c r="F2145" t="s">
        <v>542</v>
      </c>
      <c r="H2145">
        <v>28000</v>
      </c>
    </row>
    <row r="2146" spans="1:8" x14ac:dyDescent="0.3">
      <c r="A2146" t="str">
        <f t="shared" si="34"/>
        <v>7Stoke-on-Trent</v>
      </c>
      <c r="B2146">
        <v>7</v>
      </c>
      <c r="C2146" t="s">
        <v>322</v>
      </c>
      <c r="D2146" t="s">
        <v>2487</v>
      </c>
      <c r="E2146" t="s">
        <v>509</v>
      </c>
      <c r="H2146">
        <v>28000</v>
      </c>
    </row>
    <row r="2147" spans="1:8" x14ac:dyDescent="0.3">
      <c r="A2147" t="str">
        <f t="shared" si="34"/>
        <v>8Stoke-on-Trent</v>
      </c>
      <c r="B2147">
        <v>8</v>
      </c>
      <c r="C2147" t="s">
        <v>322</v>
      </c>
      <c r="D2147" t="s">
        <v>2488</v>
      </c>
      <c r="E2147" t="s">
        <v>535</v>
      </c>
      <c r="F2147" t="s">
        <v>536</v>
      </c>
      <c r="H2147">
        <v>108000</v>
      </c>
    </row>
    <row r="2148" spans="1:8" x14ac:dyDescent="0.3">
      <c r="A2148" t="str">
        <f t="shared" si="34"/>
        <v>9Stoke-on-Trent</v>
      </c>
      <c r="B2148">
        <v>9</v>
      </c>
      <c r="C2148" t="s">
        <v>322</v>
      </c>
      <c r="D2148" t="s">
        <v>2488</v>
      </c>
      <c r="E2148" t="s">
        <v>529</v>
      </c>
      <c r="F2148" t="s">
        <v>542</v>
      </c>
      <c r="H2148">
        <v>45000</v>
      </c>
    </row>
    <row r="2149" spans="1:8" x14ac:dyDescent="0.3">
      <c r="A2149" t="str">
        <f t="shared" si="34"/>
        <v>10Stoke-on-Trent</v>
      </c>
      <c r="B2149">
        <v>10</v>
      </c>
      <c r="C2149" t="s">
        <v>322</v>
      </c>
      <c r="D2149" t="s">
        <v>2489</v>
      </c>
      <c r="E2149" t="s">
        <v>509</v>
      </c>
      <c r="H2149">
        <v>530780</v>
      </c>
    </row>
    <row r="2150" spans="1:8" x14ac:dyDescent="0.3">
      <c r="A2150" t="str">
        <f t="shared" si="34"/>
        <v>11Stoke-on-Trent</v>
      </c>
      <c r="B2150">
        <v>11</v>
      </c>
      <c r="C2150" t="s">
        <v>322</v>
      </c>
      <c r="D2150" t="s">
        <v>2490</v>
      </c>
      <c r="E2150" t="s">
        <v>529</v>
      </c>
      <c r="F2150" t="s">
        <v>542</v>
      </c>
      <c r="H2150">
        <v>160000</v>
      </c>
    </row>
    <row r="2151" spans="1:8" x14ac:dyDescent="0.3">
      <c r="A2151" t="str">
        <f t="shared" si="34"/>
        <v>12Stoke-on-Trent</v>
      </c>
      <c r="B2151">
        <v>12</v>
      </c>
      <c r="C2151" t="s">
        <v>322</v>
      </c>
      <c r="D2151" t="s">
        <v>2491</v>
      </c>
      <c r="E2151" t="s">
        <v>534</v>
      </c>
      <c r="F2151" t="s">
        <v>538</v>
      </c>
      <c r="H2151">
        <v>50000</v>
      </c>
    </row>
    <row r="2152" spans="1:8" x14ac:dyDescent="0.3">
      <c r="A2152" t="str">
        <f t="shared" si="34"/>
        <v>13Stoke-on-Trent</v>
      </c>
      <c r="B2152">
        <v>13</v>
      </c>
      <c r="C2152" t="s">
        <v>322</v>
      </c>
      <c r="D2152" t="s">
        <v>2492</v>
      </c>
      <c r="E2152" t="s">
        <v>529</v>
      </c>
      <c r="F2152" t="s">
        <v>509</v>
      </c>
      <c r="H2152">
        <v>213783</v>
      </c>
    </row>
    <row r="2153" spans="1:8" x14ac:dyDescent="0.3">
      <c r="A2153" t="str">
        <f t="shared" si="34"/>
        <v>14Stoke-on-Trent</v>
      </c>
      <c r="B2153">
        <v>14</v>
      </c>
      <c r="C2153" t="s">
        <v>322</v>
      </c>
      <c r="D2153" t="s">
        <v>2493</v>
      </c>
      <c r="E2153" t="s">
        <v>509</v>
      </c>
      <c r="H2153">
        <v>12600</v>
      </c>
    </row>
    <row r="2154" spans="1:8" x14ac:dyDescent="0.3">
      <c r="A2154" t="str">
        <f t="shared" si="34"/>
        <v>15Stoke-on-Trent</v>
      </c>
      <c r="B2154">
        <v>15</v>
      </c>
      <c r="C2154" t="s">
        <v>322</v>
      </c>
      <c r="D2154" t="s">
        <v>2494</v>
      </c>
      <c r="E2154" t="s">
        <v>535</v>
      </c>
      <c r="F2154" t="s">
        <v>509</v>
      </c>
      <c r="H2154">
        <v>120000</v>
      </c>
    </row>
    <row r="2155" spans="1:8" x14ac:dyDescent="0.3">
      <c r="A2155" t="str">
        <f t="shared" si="34"/>
        <v>16Stoke-on-Trent</v>
      </c>
      <c r="B2155">
        <v>16</v>
      </c>
      <c r="C2155" t="s">
        <v>322</v>
      </c>
      <c r="D2155" t="s">
        <v>2495</v>
      </c>
      <c r="E2155" t="s">
        <v>532</v>
      </c>
      <c r="F2155" t="s">
        <v>533</v>
      </c>
      <c r="H2155">
        <v>117000</v>
      </c>
    </row>
    <row r="2156" spans="1:8" x14ac:dyDescent="0.3">
      <c r="A2156" t="str">
        <f t="shared" si="34"/>
        <v>17Stoke-on-Trent</v>
      </c>
      <c r="B2156">
        <v>17</v>
      </c>
      <c r="C2156" t="s">
        <v>322</v>
      </c>
      <c r="D2156" t="s">
        <v>2455</v>
      </c>
      <c r="E2156" t="s">
        <v>522</v>
      </c>
      <c r="F2156" t="s">
        <v>560</v>
      </c>
      <c r="H2156">
        <v>11640</v>
      </c>
    </row>
    <row r="2157" spans="1:8" x14ac:dyDescent="0.3">
      <c r="A2157" t="str">
        <f t="shared" si="34"/>
        <v>18Stoke-on-Trent</v>
      </c>
      <c r="B2157">
        <v>18</v>
      </c>
      <c r="C2157" t="s">
        <v>322</v>
      </c>
      <c r="D2157" t="s">
        <v>2496</v>
      </c>
      <c r="E2157" t="s">
        <v>527</v>
      </c>
      <c r="F2157" t="s">
        <v>528</v>
      </c>
      <c r="H2157">
        <v>393800</v>
      </c>
    </row>
    <row r="2158" spans="1:8" x14ac:dyDescent="0.3">
      <c r="A2158" t="str">
        <f t="shared" si="34"/>
        <v>19Stoke-on-Trent</v>
      </c>
      <c r="B2158">
        <v>19</v>
      </c>
      <c r="C2158" t="s">
        <v>322</v>
      </c>
      <c r="D2158" t="s">
        <v>2497</v>
      </c>
      <c r="E2158" t="s">
        <v>527</v>
      </c>
      <c r="F2158" t="s">
        <v>528</v>
      </c>
      <c r="H2158">
        <v>10000</v>
      </c>
    </row>
    <row r="2159" spans="1:8" x14ac:dyDescent="0.3">
      <c r="A2159" t="str">
        <f t="shared" si="34"/>
        <v>20Stoke-on-Trent</v>
      </c>
      <c r="B2159">
        <v>20</v>
      </c>
      <c r="C2159" t="s">
        <v>322</v>
      </c>
      <c r="D2159" t="s">
        <v>2498</v>
      </c>
      <c r="E2159" t="s">
        <v>532</v>
      </c>
      <c r="F2159" t="s">
        <v>537</v>
      </c>
      <c r="H2159">
        <v>28000</v>
      </c>
    </row>
    <row r="2160" spans="1:8" x14ac:dyDescent="0.3">
      <c r="A2160" t="str">
        <f t="shared" si="34"/>
        <v>21Stoke-on-Trent</v>
      </c>
      <c r="B2160">
        <v>21</v>
      </c>
      <c r="C2160" t="s">
        <v>322</v>
      </c>
      <c r="D2160" t="s">
        <v>2499</v>
      </c>
      <c r="E2160" t="s">
        <v>509</v>
      </c>
      <c r="H2160">
        <v>2800</v>
      </c>
    </row>
    <row r="2161" spans="1:8" x14ac:dyDescent="0.3">
      <c r="A2161" t="str">
        <f t="shared" si="34"/>
        <v>22Stoke-on-Trent</v>
      </c>
      <c r="B2161">
        <v>22</v>
      </c>
      <c r="C2161" t="s">
        <v>322</v>
      </c>
      <c r="D2161" t="s">
        <v>2458</v>
      </c>
      <c r="E2161" t="s">
        <v>509</v>
      </c>
      <c r="H2161">
        <v>62700</v>
      </c>
    </row>
    <row r="2162" spans="1:8" x14ac:dyDescent="0.3">
      <c r="A2162" t="str">
        <f t="shared" si="34"/>
        <v>23Stoke-on-Trent</v>
      </c>
      <c r="B2162">
        <v>23</v>
      </c>
      <c r="C2162" t="s">
        <v>322</v>
      </c>
      <c r="D2162" t="s">
        <v>2460</v>
      </c>
      <c r="E2162" t="s">
        <v>509</v>
      </c>
      <c r="H2162">
        <v>28000</v>
      </c>
    </row>
    <row r="2163" spans="1:8" x14ac:dyDescent="0.3">
      <c r="A2163" t="str">
        <f t="shared" si="34"/>
        <v>24Stoke-on-Trent</v>
      </c>
      <c r="B2163">
        <v>24</v>
      </c>
      <c r="C2163" t="s">
        <v>322</v>
      </c>
      <c r="D2163" t="s">
        <v>2500</v>
      </c>
      <c r="E2163" t="s">
        <v>509</v>
      </c>
      <c r="F2163" t="s">
        <v>561</v>
      </c>
      <c r="H2163">
        <v>50000</v>
      </c>
    </row>
    <row r="2164" spans="1:8" x14ac:dyDescent="0.3">
      <c r="A2164" t="str">
        <f t="shared" si="34"/>
        <v>25Stoke-on-Trent</v>
      </c>
      <c r="B2164">
        <v>25</v>
      </c>
      <c r="C2164" t="s">
        <v>322</v>
      </c>
      <c r="D2164" t="s">
        <v>2501</v>
      </c>
      <c r="E2164" t="s">
        <v>523</v>
      </c>
      <c r="F2164" t="s">
        <v>541</v>
      </c>
      <c r="H2164">
        <v>120000</v>
      </c>
    </row>
    <row r="2165" spans="1:8" x14ac:dyDescent="0.3">
      <c r="A2165" t="str">
        <f t="shared" si="34"/>
        <v>26Stoke-on-Trent</v>
      </c>
      <c r="B2165">
        <v>26</v>
      </c>
      <c r="C2165" t="s">
        <v>322</v>
      </c>
      <c r="D2165" t="s">
        <v>2502</v>
      </c>
      <c r="E2165" t="s">
        <v>521</v>
      </c>
      <c r="H2165">
        <v>11090</v>
      </c>
    </row>
    <row r="2166" spans="1:8" x14ac:dyDescent="0.3">
      <c r="A2166" t="str">
        <f t="shared" si="34"/>
        <v>27Stoke-on-Trent</v>
      </c>
      <c r="B2166">
        <v>27</v>
      </c>
      <c r="C2166" t="s">
        <v>322</v>
      </c>
      <c r="D2166" t="s">
        <v>2503</v>
      </c>
      <c r="E2166" t="s">
        <v>509</v>
      </c>
      <c r="H2166">
        <v>7500</v>
      </c>
    </row>
    <row r="2167" spans="1:8" x14ac:dyDescent="0.3">
      <c r="A2167" t="str">
        <f t="shared" si="34"/>
        <v>28Stoke-on-Trent</v>
      </c>
      <c r="B2167">
        <v>28</v>
      </c>
      <c r="C2167" t="s">
        <v>322</v>
      </c>
      <c r="D2167" t="s">
        <v>2504</v>
      </c>
      <c r="E2167" t="s">
        <v>532</v>
      </c>
      <c r="F2167" t="s">
        <v>509</v>
      </c>
      <c r="H2167">
        <v>50000</v>
      </c>
    </row>
    <row r="2168" spans="1:8" x14ac:dyDescent="0.3">
      <c r="A2168" t="str">
        <f t="shared" si="34"/>
        <v>29Stoke-on-Trent</v>
      </c>
      <c r="B2168">
        <v>29</v>
      </c>
      <c r="C2168" t="s">
        <v>322</v>
      </c>
      <c r="D2168" t="s">
        <v>2505</v>
      </c>
      <c r="E2168" t="s">
        <v>522</v>
      </c>
      <c r="F2168" t="s">
        <v>559</v>
      </c>
      <c r="H2168">
        <v>7500</v>
      </c>
    </row>
    <row r="2169" spans="1:8" x14ac:dyDescent="0.3">
      <c r="A2169" t="str">
        <f t="shared" si="34"/>
        <v>30Stoke-on-Trent</v>
      </c>
      <c r="B2169">
        <v>30</v>
      </c>
      <c r="C2169" t="s">
        <v>322</v>
      </c>
      <c r="D2169" t="s">
        <v>2468</v>
      </c>
      <c r="E2169" t="s">
        <v>509</v>
      </c>
      <c r="H2169">
        <v>33600</v>
      </c>
    </row>
    <row r="2170" spans="1:8" x14ac:dyDescent="0.3">
      <c r="A2170" t="str">
        <f t="shared" si="34"/>
        <v>31Stoke-on-Trent</v>
      </c>
      <c r="B2170">
        <v>31</v>
      </c>
      <c r="C2170" t="s">
        <v>322</v>
      </c>
      <c r="D2170" t="s">
        <v>2470</v>
      </c>
      <c r="E2170" t="s">
        <v>548</v>
      </c>
      <c r="H2170">
        <v>14000</v>
      </c>
    </row>
    <row r="2171" spans="1:8" x14ac:dyDescent="0.3">
      <c r="A2171" t="str">
        <f t="shared" si="34"/>
        <v>1Suffolk</v>
      </c>
      <c r="B2171">
        <v>1</v>
      </c>
      <c r="C2171" t="s">
        <v>324</v>
      </c>
      <c r="D2171" t="s">
        <v>2506</v>
      </c>
      <c r="E2171" t="s">
        <v>524</v>
      </c>
      <c r="F2171" t="s">
        <v>525</v>
      </c>
      <c r="H2171">
        <v>108000</v>
      </c>
    </row>
    <row r="2172" spans="1:8" x14ac:dyDescent="0.3">
      <c r="A2172" t="str">
        <f t="shared" si="34"/>
        <v>2Suffolk</v>
      </c>
      <c r="B2172">
        <v>2</v>
      </c>
      <c r="C2172" t="s">
        <v>324</v>
      </c>
      <c r="D2172" t="s">
        <v>2507</v>
      </c>
      <c r="E2172" t="s">
        <v>529</v>
      </c>
      <c r="F2172" t="s">
        <v>530</v>
      </c>
      <c r="H2172">
        <v>500000</v>
      </c>
    </row>
    <row r="2173" spans="1:8" x14ac:dyDescent="0.3">
      <c r="A2173" t="str">
        <f t="shared" si="34"/>
        <v>3Suffolk</v>
      </c>
      <c r="B2173">
        <v>3</v>
      </c>
      <c r="C2173" t="s">
        <v>324</v>
      </c>
      <c r="D2173" t="s">
        <v>2508</v>
      </c>
      <c r="E2173" t="s">
        <v>535</v>
      </c>
      <c r="F2173" t="s">
        <v>536</v>
      </c>
      <c r="H2173">
        <v>63763</v>
      </c>
    </row>
    <row r="2174" spans="1:8" x14ac:dyDescent="0.3">
      <c r="A2174" t="str">
        <f t="shared" si="34"/>
        <v>4Suffolk</v>
      </c>
      <c r="B2174">
        <v>4</v>
      </c>
      <c r="C2174" t="s">
        <v>324</v>
      </c>
      <c r="D2174" t="s">
        <v>2509</v>
      </c>
      <c r="E2174" t="s">
        <v>549</v>
      </c>
      <c r="H2174">
        <v>90000</v>
      </c>
    </row>
    <row r="2175" spans="1:8" x14ac:dyDescent="0.3">
      <c r="A2175" t="str">
        <f t="shared" si="34"/>
        <v>5Suffolk</v>
      </c>
      <c r="B2175">
        <v>5</v>
      </c>
      <c r="C2175" t="s">
        <v>324</v>
      </c>
      <c r="D2175" t="s">
        <v>2510</v>
      </c>
      <c r="E2175" t="s">
        <v>549</v>
      </c>
      <c r="H2175">
        <v>108000</v>
      </c>
    </row>
    <row r="2176" spans="1:8" x14ac:dyDescent="0.3">
      <c r="A2176" t="str">
        <f t="shared" si="34"/>
        <v>6Suffolk</v>
      </c>
      <c r="B2176">
        <v>6</v>
      </c>
      <c r="C2176" t="s">
        <v>324</v>
      </c>
      <c r="D2176" t="s">
        <v>2511</v>
      </c>
      <c r="E2176" t="s">
        <v>535</v>
      </c>
      <c r="F2176" t="s">
        <v>536</v>
      </c>
      <c r="H2176">
        <v>1571197</v>
      </c>
    </row>
    <row r="2177" spans="1:8" x14ac:dyDescent="0.3">
      <c r="A2177" t="str">
        <f t="shared" si="34"/>
        <v>7Suffolk</v>
      </c>
      <c r="B2177">
        <v>7</v>
      </c>
      <c r="C2177" t="s">
        <v>324</v>
      </c>
      <c r="D2177" t="s">
        <v>2512</v>
      </c>
      <c r="E2177" t="s">
        <v>535</v>
      </c>
      <c r="F2177" t="s">
        <v>536</v>
      </c>
      <c r="H2177">
        <v>379500</v>
      </c>
    </row>
    <row r="2178" spans="1:8" x14ac:dyDescent="0.3">
      <c r="A2178" t="str">
        <f t="shared" si="34"/>
        <v>8Suffolk</v>
      </c>
      <c r="B2178">
        <v>8</v>
      </c>
      <c r="C2178" t="s">
        <v>324</v>
      </c>
      <c r="D2178" t="s">
        <v>2513</v>
      </c>
      <c r="E2178" t="s">
        <v>509</v>
      </c>
      <c r="H2178">
        <v>80000</v>
      </c>
    </row>
    <row r="2179" spans="1:8" x14ac:dyDescent="0.3">
      <c r="A2179" t="str">
        <f t="shared" si="34"/>
        <v>9Suffolk</v>
      </c>
      <c r="B2179">
        <v>9</v>
      </c>
      <c r="C2179" t="s">
        <v>324</v>
      </c>
      <c r="D2179" t="s">
        <v>2514</v>
      </c>
      <c r="E2179" t="s">
        <v>509</v>
      </c>
      <c r="H2179">
        <v>29000</v>
      </c>
    </row>
    <row r="2180" spans="1:8" x14ac:dyDescent="0.3">
      <c r="A2180" t="str">
        <f t="shared" si="34"/>
        <v>10Suffolk</v>
      </c>
      <c r="B2180">
        <v>10</v>
      </c>
      <c r="C2180" t="s">
        <v>324</v>
      </c>
      <c r="D2180" t="s">
        <v>2515</v>
      </c>
      <c r="E2180" t="s">
        <v>535</v>
      </c>
      <c r="F2180" t="s">
        <v>536</v>
      </c>
      <c r="H2180">
        <v>25500</v>
      </c>
    </row>
    <row r="2181" spans="1:8" x14ac:dyDescent="0.3">
      <c r="A2181" t="str">
        <f t="shared" si="34"/>
        <v>11Suffolk</v>
      </c>
      <c r="B2181">
        <v>11</v>
      </c>
      <c r="C2181" t="s">
        <v>324</v>
      </c>
      <c r="D2181" t="s">
        <v>2516</v>
      </c>
      <c r="E2181" t="s">
        <v>535</v>
      </c>
      <c r="F2181" t="s">
        <v>536</v>
      </c>
      <c r="H2181">
        <v>13800</v>
      </c>
    </row>
    <row r="2182" spans="1:8" x14ac:dyDescent="0.3">
      <c r="A2182" t="str">
        <f t="shared" si="34"/>
        <v>12Suffolk</v>
      </c>
      <c r="B2182">
        <v>12</v>
      </c>
      <c r="C2182" t="s">
        <v>324</v>
      </c>
      <c r="D2182" t="s">
        <v>2517</v>
      </c>
      <c r="E2182" t="s">
        <v>535</v>
      </c>
      <c r="F2182" t="s">
        <v>536</v>
      </c>
      <c r="H2182">
        <v>15600</v>
      </c>
    </row>
    <row r="2183" spans="1:8" x14ac:dyDescent="0.3">
      <c r="A2183" t="str">
        <f t="shared" ref="A2183:A2246" si="35">B2183&amp;C2183</f>
        <v>13Suffolk</v>
      </c>
      <c r="B2183">
        <v>13</v>
      </c>
      <c r="C2183" t="s">
        <v>324</v>
      </c>
      <c r="D2183" t="s">
        <v>2518</v>
      </c>
      <c r="E2183" t="s">
        <v>524</v>
      </c>
      <c r="F2183" t="s">
        <v>525</v>
      </c>
      <c r="H2183">
        <v>107000</v>
      </c>
    </row>
    <row r="2184" spans="1:8" x14ac:dyDescent="0.3">
      <c r="A2184" t="str">
        <f t="shared" si="35"/>
        <v>14Suffolk</v>
      </c>
      <c r="B2184">
        <v>14</v>
      </c>
      <c r="C2184" t="s">
        <v>324</v>
      </c>
      <c r="D2184" t="s">
        <v>2519</v>
      </c>
      <c r="E2184" t="s">
        <v>532</v>
      </c>
      <c r="F2184" t="s">
        <v>533</v>
      </c>
      <c r="H2184">
        <v>48490</v>
      </c>
    </row>
    <row r="2185" spans="1:8" x14ac:dyDescent="0.3">
      <c r="A2185" t="str">
        <f t="shared" si="35"/>
        <v>15Suffolk</v>
      </c>
      <c r="B2185">
        <v>15</v>
      </c>
      <c r="C2185" t="s">
        <v>324</v>
      </c>
      <c r="D2185" t="s">
        <v>2520</v>
      </c>
      <c r="E2185" t="s">
        <v>529</v>
      </c>
      <c r="F2185" t="s">
        <v>542</v>
      </c>
      <c r="H2185">
        <v>4000</v>
      </c>
    </row>
    <row r="2186" spans="1:8" x14ac:dyDescent="0.3">
      <c r="A2186" t="str">
        <f t="shared" si="35"/>
        <v>16Suffolk</v>
      </c>
      <c r="B2186">
        <v>16</v>
      </c>
      <c r="C2186" t="s">
        <v>324</v>
      </c>
      <c r="D2186" t="s">
        <v>2521</v>
      </c>
      <c r="E2186" t="s">
        <v>534</v>
      </c>
      <c r="F2186" t="s">
        <v>538</v>
      </c>
      <c r="H2186">
        <v>15000</v>
      </c>
    </row>
    <row r="2187" spans="1:8" x14ac:dyDescent="0.3">
      <c r="A2187" t="str">
        <f t="shared" si="35"/>
        <v>17Suffolk</v>
      </c>
      <c r="B2187">
        <v>17</v>
      </c>
      <c r="C2187" t="s">
        <v>324</v>
      </c>
      <c r="D2187" t="s">
        <v>2522</v>
      </c>
      <c r="E2187" t="s">
        <v>529</v>
      </c>
      <c r="F2187" t="s">
        <v>530</v>
      </c>
      <c r="H2187">
        <v>30000</v>
      </c>
    </row>
    <row r="2188" spans="1:8" x14ac:dyDescent="0.3">
      <c r="A2188" t="str">
        <f t="shared" si="35"/>
        <v>18Suffolk</v>
      </c>
      <c r="B2188">
        <v>18</v>
      </c>
      <c r="C2188" t="s">
        <v>324</v>
      </c>
      <c r="D2188" t="s">
        <v>2522</v>
      </c>
      <c r="E2188" t="s">
        <v>529</v>
      </c>
      <c r="F2188" t="s">
        <v>542</v>
      </c>
      <c r="H2188">
        <v>107400</v>
      </c>
    </row>
    <row r="2189" spans="1:8" x14ac:dyDescent="0.3">
      <c r="A2189" t="str">
        <f t="shared" si="35"/>
        <v>19Suffolk</v>
      </c>
      <c r="B2189">
        <v>19</v>
      </c>
      <c r="C2189" t="s">
        <v>324</v>
      </c>
      <c r="D2189" t="s">
        <v>2523</v>
      </c>
      <c r="E2189" t="s">
        <v>524</v>
      </c>
      <c r="F2189" t="s">
        <v>547</v>
      </c>
      <c r="H2189">
        <v>6000</v>
      </c>
    </row>
    <row r="2190" spans="1:8" x14ac:dyDescent="0.3">
      <c r="A2190" t="str">
        <f t="shared" si="35"/>
        <v>20Suffolk</v>
      </c>
      <c r="B2190">
        <v>20</v>
      </c>
      <c r="C2190" t="s">
        <v>324</v>
      </c>
      <c r="D2190" t="s">
        <v>2524</v>
      </c>
      <c r="E2190" t="s">
        <v>524</v>
      </c>
      <c r="F2190" t="s">
        <v>547</v>
      </c>
      <c r="H2190">
        <v>5000</v>
      </c>
    </row>
    <row r="2191" spans="1:8" x14ac:dyDescent="0.3">
      <c r="A2191" t="str">
        <f t="shared" si="35"/>
        <v>21Suffolk</v>
      </c>
      <c r="B2191">
        <v>21</v>
      </c>
      <c r="C2191" t="s">
        <v>324</v>
      </c>
      <c r="D2191" t="s">
        <v>2525</v>
      </c>
      <c r="E2191" t="s">
        <v>521</v>
      </c>
      <c r="H2191">
        <v>12600</v>
      </c>
    </row>
    <row r="2192" spans="1:8" x14ac:dyDescent="0.3">
      <c r="A2192" t="str">
        <f t="shared" si="35"/>
        <v>22Suffolk</v>
      </c>
      <c r="B2192">
        <v>22</v>
      </c>
      <c r="C2192" t="s">
        <v>324</v>
      </c>
      <c r="D2192" t="s">
        <v>2526</v>
      </c>
      <c r="E2192" t="s">
        <v>543</v>
      </c>
      <c r="F2192" t="s">
        <v>544</v>
      </c>
      <c r="H2192">
        <v>13500</v>
      </c>
    </row>
    <row r="2193" spans="1:8" x14ac:dyDescent="0.3">
      <c r="A2193" t="str">
        <f t="shared" si="35"/>
        <v>23Suffolk</v>
      </c>
      <c r="B2193">
        <v>23</v>
      </c>
      <c r="C2193" t="s">
        <v>324</v>
      </c>
      <c r="D2193" t="s">
        <v>2527</v>
      </c>
      <c r="E2193" t="s">
        <v>524</v>
      </c>
      <c r="F2193" t="s">
        <v>525</v>
      </c>
      <c r="H2193">
        <v>42300</v>
      </c>
    </row>
    <row r="2194" spans="1:8" x14ac:dyDescent="0.3">
      <c r="A2194" t="str">
        <f t="shared" si="35"/>
        <v>24Suffolk</v>
      </c>
      <c r="B2194">
        <v>24</v>
      </c>
      <c r="C2194" t="s">
        <v>324</v>
      </c>
      <c r="D2194" t="s">
        <v>2528</v>
      </c>
      <c r="E2194" t="s">
        <v>529</v>
      </c>
      <c r="F2194" t="s">
        <v>530</v>
      </c>
      <c r="H2194">
        <v>236690</v>
      </c>
    </row>
    <row r="2195" spans="1:8" x14ac:dyDescent="0.3">
      <c r="A2195" t="str">
        <f t="shared" si="35"/>
        <v>25Suffolk</v>
      </c>
      <c r="B2195">
        <v>25</v>
      </c>
      <c r="C2195" t="s">
        <v>324</v>
      </c>
      <c r="D2195" t="s">
        <v>2529</v>
      </c>
      <c r="E2195" t="s">
        <v>523</v>
      </c>
      <c r="F2195" t="s">
        <v>541</v>
      </c>
      <c r="H2195">
        <v>178000</v>
      </c>
    </row>
    <row r="2196" spans="1:8" x14ac:dyDescent="0.3">
      <c r="A2196" t="str">
        <f t="shared" si="35"/>
        <v>26Suffolk</v>
      </c>
      <c r="B2196">
        <v>26</v>
      </c>
      <c r="C2196" t="s">
        <v>324</v>
      </c>
      <c r="D2196" t="s">
        <v>2530</v>
      </c>
      <c r="E2196" t="s">
        <v>524</v>
      </c>
      <c r="F2196" t="s">
        <v>525</v>
      </c>
      <c r="H2196">
        <v>10900</v>
      </c>
    </row>
    <row r="2197" spans="1:8" x14ac:dyDescent="0.3">
      <c r="A2197" t="str">
        <f t="shared" si="35"/>
        <v>27Suffolk</v>
      </c>
      <c r="B2197">
        <v>27</v>
      </c>
      <c r="C2197" t="s">
        <v>324</v>
      </c>
      <c r="D2197" t="s">
        <v>2531</v>
      </c>
      <c r="E2197" t="s">
        <v>535</v>
      </c>
      <c r="F2197" t="s">
        <v>536</v>
      </c>
      <c r="H2197">
        <v>175000</v>
      </c>
    </row>
    <row r="2198" spans="1:8" x14ac:dyDescent="0.3">
      <c r="A2198" t="str">
        <f t="shared" si="35"/>
        <v>28Suffolk</v>
      </c>
      <c r="B2198">
        <v>28</v>
      </c>
      <c r="C2198" t="s">
        <v>324</v>
      </c>
      <c r="D2198" t="s">
        <v>2532</v>
      </c>
      <c r="E2198" t="s">
        <v>529</v>
      </c>
      <c r="F2198" t="s">
        <v>542</v>
      </c>
      <c r="H2198">
        <v>31700</v>
      </c>
    </row>
    <row r="2199" spans="1:8" x14ac:dyDescent="0.3">
      <c r="A2199" t="str">
        <f t="shared" si="35"/>
        <v>29Suffolk</v>
      </c>
      <c r="B2199">
        <v>29</v>
      </c>
      <c r="C2199" t="s">
        <v>324</v>
      </c>
      <c r="D2199" t="s">
        <v>2533</v>
      </c>
      <c r="E2199" t="s">
        <v>535</v>
      </c>
      <c r="F2199" t="s">
        <v>536</v>
      </c>
      <c r="H2199">
        <v>21250</v>
      </c>
    </row>
    <row r="2200" spans="1:8" x14ac:dyDescent="0.3">
      <c r="A2200" t="str">
        <f t="shared" si="35"/>
        <v>30Suffolk</v>
      </c>
      <c r="B2200">
        <v>30</v>
      </c>
      <c r="C2200" t="s">
        <v>324</v>
      </c>
      <c r="D2200" t="s">
        <v>2534</v>
      </c>
      <c r="E2200" t="s">
        <v>524</v>
      </c>
      <c r="F2200" t="s">
        <v>547</v>
      </c>
      <c r="H2200">
        <v>2300</v>
      </c>
    </row>
    <row r="2201" spans="1:8" x14ac:dyDescent="0.3">
      <c r="A2201" t="str">
        <f t="shared" si="35"/>
        <v>31Suffolk</v>
      </c>
      <c r="B2201">
        <v>31</v>
      </c>
      <c r="C2201" t="s">
        <v>324</v>
      </c>
      <c r="D2201" t="s">
        <v>2535</v>
      </c>
      <c r="E2201" t="s">
        <v>524</v>
      </c>
      <c r="F2201" t="s">
        <v>526</v>
      </c>
      <c r="H2201">
        <v>28860</v>
      </c>
    </row>
    <row r="2202" spans="1:8" x14ac:dyDescent="0.3">
      <c r="A2202" t="str">
        <f t="shared" si="35"/>
        <v>32Suffolk</v>
      </c>
      <c r="B2202">
        <v>32</v>
      </c>
      <c r="C2202" t="s">
        <v>324</v>
      </c>
      <c r="D2202" t="s">
        <v>2535</v>
      </c>
      <c r="E2202" t="s">
        <v>535</v>
      </c>
      <c r="F2202" t="s">
        <v>536</v>
      </c>
      <c r="H2202">
        <v>115600</v>
      </c>
    </row>
    <row r="2203" spans="1:8" x14ac:dyDescent="0.3">
      <c r="A2203" t="str">
        <f t="shared" si="35"/>
        <v>33Suffolk</v>
      </c>
      <c r="B2203">
        <v>33</v>
      </c>
      <c r="C2203" t="s">
        <v>324</v>
      </c>
      <c r="D2203" t="s">
        <v>2536</v>
      </c>
      <c r="E2203" t="s">
        <v>535</v>
      </c>
      <c r="F2203" t="s">
        <v>536</v>
      </c>
      <c r="H2203">
        <v>10000</v>
      </c>
    </row>
    <row r="2204" spans="1:8" x14ac:dyDescent="0.3">
      <c r="A2204" t="str">
        <f t="shared" si="35"/>
        <v>34Suffolk</v>
      </c>
      <c r="B2204">
        <v>34</v>
      </c>
      <c r="C2204" t="s">
        <v>324</v>
      </c>
      <c r="D2204" t="s">
        <v>2537</v>
      </c>
      <c r="E2204" t="s">
        <v>509</v>
      </c>
      <c r="H2204">
        <v>75000</v>
      </c>
    </row>
    <row r="2205" spans="1:8" x14ac:dyDescent="0.3">
      <c r="A2205" t="str">
        <f t="shared" si="35"/>
        <v>35Suffolk</v>
      </c>
      <c r="B2205">
        <v>35</v>
      </c>
      <c r="C2205" t="s">
        <v>324</v>
      </c>
      <c r="D2205" t="s">
        <v>2538</v>
      </c>
      <c r="E2205" t="s">
        <v>524</v>
      </c>
      <c r="F2205" t="s">
        <v>547</v>
      </c>
      <c r="H2205">
        <v>1900</v>
      </c>
    </row>
    <row r="2206" spans="1:8" x14ac:dyDescent="0.3">
      <c r="A2206" t="str">
        <f t="shared" si="35"/>
        <v>36Suffolk</v>
      </c>
      <c r="B2206">
        <v>36</v>
      </c>
      <c r="C2206" t="s">
        <v>324</v>
      </c>
      <c r="D2206" t="s">
        <v>2539</v>
      </c>
      <c r="E2206" t="s">
        <v>524</v>
      </c>
      <c r="F2206" t="s">
        <v>547</v>
      </c>
      <c r="H2206">
        <v>1700</v>
      </c>
    </row>
    <row r="2207" spans="1:8" x14ac:dyDescent="0.3">
      <c r="A2207" t="str">
        <f t="shared" si="35"/>
        <v>37Suffolk</v>
      </c>
      <c r="B2207">
        <v>37</v>
      </c>
      <c r="C2207" t="s">
        <v>324</v>
      </c>
      <c r="D2207" t="s">
        <v>2540</v>
      </c>
      <c r="E2207" t="s">
        <v>509</v>
      </c>
      <c r="H2207">
        <v>2800</v>
      </c>
    </row>
    <row r="2208" spans="1:8" x14ac:dyDescent="0.3">
      <c r="A2208" t="str">
        <f t="shared" si="35"/>
        <v>38Suffolk</v>
      </c>
      <c r="B2208">
        <v>38</v>
      </c>
      <c r="C2208" t="s">
        <v>324</v>
      </c>
      <c r="D2208" t="s">
        <v>2541</v>
      </c>
      <c r="E2208" t="s">
        <v>535</v>
      </c>
      <c r="F2208" t="s">
        <v>536</v>
      </c>
      <c r="H2208">
        <v>255000</v>
      </c>
    </row>
    <row r="2209" spans="1:8" x14ac:dyDescent="0.3">
      <c r="A2209" t="str">
        <f t="shared" si="35"/>
        <v>39Suffolk</v>
      </c>
      <c r="B2209">
        <v>39</v>
      </c>
      <c r="C2209" t="s">
        <v>324</v>
      </c>
      <c r="D2209" t="s">
        <v>2542</v>
      </c>
      <c r="E2209" t="s">
        <v>509</v>
      </c>
      <c r="H2209">
        <v>100000</v>
      </c>
    </row>
    <row r="2210" spans="1:8" x14ac:dyDescent="0.3">
      <c r="A2210" t="str">
        <f t="shared" si="35"/>
        <v>40Suffolk</v>
      </c>
      <c r="B2210">
        <v>40</v>
      </c>
      <c r="C2210" t="s">
        <v>324</v>
      </c>
      <c r="D2210" t="s">
        <v>2543</v>
      </c>
      <c r="E2210" t="s">
        <v>535</v>
      </c>
      <c r="F2210" t="s">
        <v>536</v>
      </c>
      <c r="H2210">
        <v>636088</v>
      </c>
    </row>
    <row r="2211" spans="1:8" x14ac:dyDescent="0.3">
      <c r="A2211" t="str">
        <f t="shared" si="35"/>
        <v>41Suffolk</v>
      </c>
      <c r="B2211">
        <v>41</v>
      </c>
      <c r="C2211" t="s">
        <v>324</v>
      </c>
      <c r="D2211" t="s">
        <v>2544</v>
      </c>
      <c r="E2211" t="s">
        <v>543</v>
      </c>
      <c r="F2211" t="s">
        <v>544</v>
      </c>
      <c r="H2211">
        <v>75000</v>
      </c>
    </row>
    <row r="2212" spans="1:8" x14ac:dyDescent="0.3">
      <c r="A2212" t="str">
        <f t="shared" si="35"/>
        <v>42Suffolk</v>
      </c>
      <c r="B2212">
        <v>42</v>
      </c>
      <c r="C2212" t="s">
        <v>324</v>
      </c>
      <c r="D2212" t="s">
        <v>2545</v>
      </c>
      <c r="E2212" t="s">
        <v>534</v>
      </c>
      <c r="F2212" t="s">
        <v>538</v>
      </c>
      <c r="H2212">
        <v>160000</v>
      </c>
    </row>
    <row r="2213" spans="1:8" x14ac:dyDescent="0.3">
      <c r="A2213" t="str">
        <f t="shared" si="35"/>
        <v>43Suffolk</v>
      </c>
      <c r="B2213">
        <v>43</v>
      </c>
      <c r="C2213" t="s">
        <v>324</v>
      </c>
      <c r="D2213" t="s">
        <v>2546</v>
      </c>
      <c r="E2213" t="s">
        <v>535</v>
      </c>
      <c r="F2213" t="s">
        <v>536</v>
      </c>
      <c r="H2213">
        <v>43000</v>
      </c>
    </row>
    <row r="2214" spans="1:8" x14ac:dyDescent="0.3">
      <c r="A2214" t="str">
        <f t="shared" si="35"/>
        <v>44Suffolk</v>
      </c>
      <c r="B2214">
        <v>44</v>
      </c>
      <c r="C2214" t="s">
        <v>324</v>
      </c>
      <c r="D2214" t="s">
        <v>2547</v>
      </c>
      <c r="E2214" t="s">
        <v>534</v>
      </c>
      <c r="F2214" t="s">
        <v>538</v>
      </c>
      <c r="H2214">
        <v>4912</v>
      </c>
    </row>
    <row r="2215" spans="1:8" x14ac:dyDescent="0.3">
      <c r="A2215" t="str">
        <f t="shared" si="35"/>
        <v>45Suffolk</v>
      </c>
      <c r="B2215">
        <v>45</v>
      </c>
      <c r="C2215" t="s">
        <v>324</v>
      </c>
      <c r="D2215" t="s">
        <v>2548</v>
      </c>
      <c r="E2215" t="s">
        <v>523</v>
      </c>
      <c r="F2215" t="s">
        <v>531</v>
      </c>
      <c r="H2215">
        <v>571483</v>
      </c>
    </row>
    <row r="2216" spans="1:8" x14ac:dyDescent="0.3">
      <c r="A2216" t="str">
        <f t="shared" si="35"/>
        <v>46Suffolk</v>
      </c>
      <c r="B2216">
        <v>46</v>
      </c>
      <c r="C2216" t="s">
        <v>324</v>
      </c>
      <c r="D2216" t="s">
        <v>2549</v>
      </c>
      <c r="E2216" t="s">
        <v>509</v>
      </c>
      <c r="H2216">
        <v>84000</v>
      </c>
    </row>
    <row r="2217" spans="1:8" x14ac:dyDescent="0.3">
      <c r="A2217" t="str">
        <f t="shared" si="35"/>
        <v>1Sunderland</v>
      </c>
      <c r="B2217">
        <v>1</v>
      </c>
      <c r="C2217" t="s">
        <v>326</v>
      </c>
      <c r="D2217" t="s">
        <v>2550</v>
      </c>
      <c r="E2217" t="s">
        <v>543</v>
      </c>
      <c r="F2217" t="s">
        <v>544</v>
      </c>
      <c r="H2217">
        <v>100000</v>
      </c>
    </row>
    <row r="2218" spans="1:8" x14ac:dyDescent="0.3">
      <c r="A2218" t="str">
        <f t="shared" si="35"/>
        <v>2Sunderland</v>
      </c>
      <c r="B2218">
        <v>2</v>
      </c>
      <c r="C2218" t="s">
        <v>326</v>
      </c>
      <c r="D2218" t="s">
        <v>2551</v>
      </c>
      <c r="E2218" t="s">
        <v>534</v>
      </c>
      <c r="F2218" t="s">
        <v>538</v>
      </c>
      <c r="H2218">
        <v>300000</v>
      </c>
    </row>
    <row r="2219" spans="1:8" x14ac:dyDescent="0.3">
      <c r="A2219" t="str">
        <f t="shared" si="35"/>
        <v>3Sunderland</v>
      </c>
      <c r="B2219">
        <v>3</v>
      </c>
      <c r="C2219" t="s">
        <v>326</v>
      </c>
      <c r="D2219" t="s">
        <v>2552</v>
      </c>
      <c r="E2219" t="s">
        <v>509</v>
      </c>
      <c r="H2219">
        <v>60000</v>
      </c>
    </row>
    <row r="2220" spans="1:8" x14ac:dyDescent="0.3">
      <c r="A2220" t="str">
        <f t="shared" si="35"/>
        <v>4Sunderland</v>
      </c>
      <c r="B2220">
        <v>4</v>
      </c>
      <c r="C2220" t="s">
        <v>326</v>
      </c>
      <c r="D2220" t="s">
        <v>802</v>
      </c>
      <c r="E2220" t="s">
        <v>523</v>
      </c>
      <c r="F2220" t="s">
        <v>531</v>
      </c>
      <c r="H2220">
        <v>500000</v>
      </c>
    </row>
    <row r="2221" spans="1:8" x14ac:dyDescent="0.3">
      <c r="A2221" t="str">
        <f t="shared" si="35"/>
        <v>5Sunderland</v>
      </c>
      <c r="B2221">
        <v>5</v>
      </c>
      <c r="C2221" t="s">
        <v>326</v>
      </c>
      <c r="D2221" t="s">
        <v>2553</v>
      </c>
      <c r="E2221" t="s">
        <v>529</v>
      </c>
      <c r="F2221" t="s">
        <v>530</v>
      </c>
      <c r="H2221">
        <v>15143</v>
      </c>
    </row>
    <row r="2222" spans="1:8" x14ac:dyDescent="0.3">
      <c r="A2222" t="str">
        <f t="shared" si="35"/>
        <v>6Sunderland</v>
      </c>
      <c r="B2222">
        <v>6</v>
      </c>
      <c r="C2222" t="s">
        <v>326</v>
      </c>
      <c r="D2222" t="s">
        <v>2553</v>
      </c>
      <c r="E2222" t="s">
        <v>529</v>
      </c>
      <c r="F2222" t="s">
        <v>550</v>
      </c>
      <c r="H2222">
        <v>212004</v>
      </c>
    </row>
    <row r="2223" spans="1:8" x14ac:dyDescent="0.3">
      <c r="A2223" t="str">
        <f t="shared" si="35"/>
        <v>7Sunderland</v>
      </c>
      <c r="B2223">
        <v>7</v>
      </c>
      <c r="C2223" t="s">
        <v>326</v>
      </c>
      <c r="D2223" t="s">
        <v>2553</v>
      </c>
      <c r="E2223" t="s">
        <v>522</v>
      </c>
      <c r="H2223">
        <v>519334</v>
      </c>
    </row>
    <row r="2224" spans="1:8" x14ac:dyDescent="0.3">
      <c r="A2224" t="str">
        <f t="shared" si="35"/>
        <v>8Sunderland</v>
      </c>
      <c r="B2224">
        <v>8</v>
      </c>
      <c r="C2224" t="s">
        <v>326</v>
      </c>
      <c r="D2224" t="s">
        <v>2554</v>
      </c>
      <c r="E2224" t="s">
        <v>543</v>
      </c>
      <c r="F2224" t="s">
        <v>544</v>
      </c>
      <c r="H2224">
        <v>220000</v>
      </c>
    </row>
    <row r="2225" spans="1:8" x14ac:dyDescent="0.3">
      <c r="A2225" t="str">
        <f t="shared" si="35"/>
        <v>9Sunderland</v>
      </c>
      <c r="B2225">
        <v>9</v>
      </c>
      <c r="C2225" t="s">
        <v>326</v>
      </c>
      <c r="D2225" t="s">
        <v>2555</v>
      </c>
      <c r="E2225" t="s">
        <v>529</v>
      </c>
      <c r="F2225" t="s">
        <v>542</v>
      </c>
      <c r="H2225">
        <v>150000</v>
      </c>
    </row>
    <row r="2226" spans="1:8" x14ac:dyDescent="0.3">
      <c r="A2226" t="str">
        <f t="shared" si="35"/>
        <v>10Sunderland</v>
      </c>
      <c r="B2226">
        <v>10</v>
      </c>
      <c r="C2226" t="s">
        <v>326</v>
      </c>
      <c r="D2226" t="s">
        <v>2556</v>
      </c>
      <c r="E2226" t="s">
        <v>549</v>
      </c>
      <c r="H2226">
        <v>352000</v>
      </c>
    </row>
    <row r="2227" spans="1:8" x14ac:dyDescent="0.3">
      <c r="A2227" t="str">
        <f t="shared" si="35"/>
        <v>11Sunderland</v>
      </c>
      <c r="B2227">
        <v>11</v>
      </c>
      <c r="C2227" t="s">
        <v>326</v>
      </c>
      <c r="D2227" t="s">
        <v>2557</v>
      </c>
      <c r="E2227" t="s">
        <v>529</v>
      </c>
      <c r="F2227" t="s">
        <v>550</v>
      </c>
      <c r="H2227">
        <v>150000</v>
      </c>
    </row>
    <row r="2228" spans="1:8" x14ac:dyDescent="0.3">
      <c r="A2228" t="str">
        <f t="shared" si="35"/>
        <v>12Sunderland</v>
      </c>
      <c r="B2228">
        <v>12</v>
      </c>
      <c r="C2228" t="s">
        <v>326</v>
      </c>
      <c r="D2228" t="s">
        <v>2558</v>
      </c>
      <c r="E2228" t="s">
        <v>543</v>
      </c>
      <c r="F2228" t="s">
        <v>544</v>
      </c>
      <c r="H2228">
        <v>100261</v>
      </c>
    </row>
    <row r="2229" spans="1:8" x14ac:dyDescent="0.3">
      <c r="A2229" t="str">
        <f t="shared" si="35"/>
        <v>1Surrey</v>
      </c>
      <c r="B2229">
        <v>1</v>
      </c>
      <c r="C2229" t="s">
        <v>328</v>
      </c>
      <c r="D2229" t="s">
        <v>2559</v>
      </c>
      <c r="E2229" t="s">
        <v>532</v>
      </c>
      <c r="F2229" t="s">
        <v>533</v>
      </c>
      <c r="H2229">
        <v>533677</v>
      </c>
    </row>
    <row r="2230" spans="1:8" x14ac:dyDescent="0.3">
      <c r="A2230" t="str">
        <f t="shared" si="35"/>
        <v>2Surrey</v>
      </c>
      <c r="B2230">
        <v>2</v>
      </c>
      <c r="C2230" t="s">
        <v>328</v>
      </c>
      <c r="D2230" t="s">
        <v>2559</v>
      </c>
      <c r="E2230" t="s">
        <v>532</v>
      </c>
      <c r="F2230" t="s">
        <v>537</v>
      </c>
      <c r="H2230">
        <v>1349287</v>
      </c>
    </row>
    <row r="2231" spans="1:8" x14ac:dyDescent="0.3">
      <c r="A2231" t="str">
        <f t="shared" si="35"/>
        <v>3Surrey</v>
      </c>
      <c r="B2231">
        <v>3</v>
      </c>
      <c r="C2231" t="s">
        <v>328</v>
      </c>
      <c r="D2231" t="s">
        <v>2560</v>
      </c>
      <c r="E2231" t="s">
        <v>535</v>
      </c>
      <c r="F2231" t="s">
        <v>536</v>
      </c>
      <c r="H2231">
        <v>56239</v>
      </c>
    </row>
    <row r="2232" spans="1:8" x14ac:dyDescent="0.3">
      <c r="A2232" t="str">
        <f t="shared" si="35"/>
        <v>4Surrey</v>
      </c>
      <c r="B2232">
        <v>4</v>
      </c>
      <c r="C2232" t="s">
        <v>328</v>
      </c>
      <c r="D2232" t="s">
        <v>2560</v>
      </c>
      <c r="E2232" t="s">
        <v>529</v>
      </c>
      <c r="F2232" t="s">
        <v>542</v>
      </c>
      <c r="H2232">
        <v>130265</v>
      </c>
    </row>
    <row r="2233" spans="1:8" x14ac:dyDescent="0.3">
      <c r="A2233" t="str">
        <f t="shared" si="35"/>
        <v>5Surrey</v>
      </c>
      <c r="B2233">
        <v>5</v>
      </c>
      <c r="C2233" t="s">
        <v>328</v>
      </c>
      <c r="D2233" t="s">
        <v>2561</v>
      </c>
      <c r="E2233" t="s">
        <v>535</v>
      </c>
      <c r="F2233" t="s">
        <v>546</v>
      </c>
      <c r="H2233">
        <v>200000</v>
      </c>
    </row>
    <row r="2234" spans="1:8" x14ac:dyDescent="0.3">
      <c r="A2234" t="str">
        <f t="shared" si="35"/>
        <v>6Surrey</v>
      </c>
      <c r="B2234">
        <v>6</v>
      </c>
      <c r="C2234" t="s">
        <v>328</v>
      </c>
      <c r="D2234" t="s">
        <v>2561</v>
      </c>
      <c r="E2234" t="s">
        <v>529</v>
      </c>
      <c r="F2234" t="s">
        <v>542</v>
      </c>
      <c r="H2234">
        <v>90852</v>
      </c>
    </row>
    <row r="2235" spans="1:8" x14ac:dyDescent="0.3">
      <c r="A2235" t="str">
        <f t="shared" si="35"/>
        <v>7Surrey</v>
      </c>
      <c r="B2235">
        <v>7</v>
      </c>
      <c r="C2235" t="s">
        <v>328</v>
      </c>
      <c r="D2235" t="s">
        <v>2562</v>
      </c>
      <c r="E2235" t="s">
        <v>509</v>
      </c>
      <c r="F2235" t="s">
        <v>546</v>
      </c>
      <c r="H2235">
        <v>63290</v>
      </c>
    </row>
    <row r="2236" spans="1:8" x14ac:dyDescent="0.3">
      <c r="A2236" t="str">
        <f t="shared" si="35"/>
        <v>8Surrey</v>
      </c>
      <c r="B2236">
        <v>8</v>
      </c>
      <c r="C2236" t="s">
        <v>328</v>
      </c>
      <c r="D2236" t="s">
        <v>2563</v>
      </c>
      <c r="E2236" t="s">
        <v>535</v>
      </c>
      <c r="F2236" t="s">
        <v>536</v>
      </c>
      <c r="H2236">
        <v>4187536</v>
      </c>
    </row>
    <row r="2237" spans="1:8" x14ac:dyDescent="0.3">
      <c r="A2237" t="str">
        <f t="shared" si="35"/>
        <v>9Surrey</v>
      </c>
      <c r="B2237">
        <v>9</v>
      </c>
      <c r="C2237" t="s">
        <v>328</v>
      </c>
      <c r="D2237" t="s">
        <v>2563</v>
      </c>
      <c r="E2237" t="s">
        <v>529</v>
      </c>
      <c r="F2237" t="s">
        <v>542</v>
      </c>
      <c r="H2237">
        <v>1225214</v>
      </c>
    </row>
    <row r="2238" spans="1:8" x14ac:dyDescent="0.3">
      <c r="A2238" t="str">
        <f t="shared" si="35"/>
        <v>10Surrey</v>
      </c>
      <c r="B2238">
        <v>10</v>
      </c>
      <c r="C2238" t="s">
        <v>328</v>
      </c>
      <c r="D2238" t="s">
        <v>2563</v>
      </c>
      <c r="E2238" t="s">
        <v>532</v>
      </c>
      <c r="F2238" t="s">
        <v>533</v>
      </c>
      <c r="H2238">
        <v>37663</v>
      </c>
    </row>
    <row r="2239" spans="1:8" x14ac:dyDescent="0.3">
      <c r="A2239" t="str">
        <f t="shared" si="35"/>
        <v>11Surrey</v>
      </c>
      <c r="B2239">
        <v>11</v>
      </c>
      <c r="C2239" t="s">
        <v>328</v>
      </c>
      <c r="D2239" t="s">
        <v>2563</v>
      </c>
      <c r="E2239" t="s">
        <v>532</v>
      </c>
      <c r="F2239" t="s">
        <v>537</v>
      </c>
      <c r="H2239">
        <v>677806</v>
      </c>
    </row>
    <row r="2240" spans="1:8" x14ac:dyDescent="0.3">
      <c r="A2240" t="str">
        <f t="shared" si="35"/>
        <v>1Sutton</v>
      </c>
      <c r="B2240">
        <v>1</v>
      </c>
      <c r="C2240" t="s">
        <v>330</v>
      </c>
      <c r="D2240" t="s">
        <v>2564</v>
      </c>
      <c r="E2240" t="s">
        <v>535</v>
      </c>
      <c r="F2240" t="s">
        <v>536</v>
      </c>
      <c r="H2240">
        <v>378292</v>
      </c>
    </row>
    <row r="2241" spans="1:8" x14ac:dyDescent="0.3">
      <c r="A2241" t="str">
        <f t="shared" si="35"/>
        <v>2Sutton</v>
      </c>
      <c r="B2241">
        <v>2</v>
      </c>
      <c r="C2241" t="s">
        <v>330</v>
      </c>
      <c r="D2241" t="s">
        <v>2565</v>
      </c>
      <c r="E2241" t="s">
        <v>522</v>
      </c>
      <c r="H2241">
        <v>124000</v>
      </c>
    </row>
    <row r="2242" spans="1:8" x14ac:dyDescent="0.3">
      <c r="A2242" t="str">
        <f t="shared" si="35"/>
        <v>3Sutton</v>
      </c>
      <c r="B2242">
        <v>3</v>
      </c>
      <c r="C2242" t="s">
        <v>330</v>
      </c>
      <c r="D2242" t="s">
        <v>995</v>
      </c>
      <c r="E2242" t="s">
        <v>522</v>
      </c>
      <c r="H2242">
        <v>437488</v>
      </c>
    </row>
    <row r="2243" spans="1:8" x14ac:dyDescent="0.3">
      <c r="A2243" t="str">
        <f t="shared" si="35"/>
        <v>4Sutton</v>
      </c>
      <c r="B2243">
        <v>4</v>
      </c>
      <c r="C2243" t="s">
        <v>330</v>
      </c>
      <c r="D2243" t="s">
        <v>2566</v>
      </c>
      <c r="E2243" t="s">
        <v>529</v>
      </c>
      <c r="F2243" t="s">
        <v>542</v>
      </c>
      <c r="H2243">
        <v>490402</v>
      </c>
    </row>
    <row r="2244" spans="1:8" x14ac:dyDescent="0.3">
      <c r="A2244" t="str">
        <f t="shared" si="35"/>
        <v>5Sutton</v>
      </c>
      <c r="B2244">
        <v>5</v>
      </c>
      <c r="C2244" t="s">
        <v>330</v>
      </c>
      <c r="D2244" t="s">
        <v>2567</v>
      </c>
      <c r="E2244" t="s">
        <v>509</v>
      </c>
      <c r="H2244">
        <v>35000</v>
      </c>
    </row>
    <row r="2245" spans="1:8" x14ac:dyDescent="0.3">
      <c r="A2245" t="str">
        <f t="shared" si="35"/>
        <v>1Swindon</v>
      </c>
      <c r="B2245">
        <v>1</v>
      </c>
      <c r="C2245" t="s">
        <v>332</v>
      </c>
      <c r="D2245" t="s">
        <v>546</v>
      </c>
      <c r="E2245" t="s">
        <v>521</v>
      </c>
      <c r="F2245" t="s">
        <v>546</v>
      </c>
      <c r="H2245">
        <v>26000</v>
      </c>
    </row>
    <row r="2246" spans="1:8" x14ac:dyDescent="0.3">
      <c r="A2246" t="str">
        <f t="shared" si="35"/>
        <v>2Swindon</v>
      </c>
      <c r="B2246">
        <v>2</v>
      </c>
      <c r="C2246" t="s">
        <v>332</v>
      </c>
      <c r="D2246" t="s">
        <v>546</v>
      </c>
      <c r="E2246" t="s">
        <v>534</v>
      </c>
      <c r="F2246" t="s">
        <v>546</v>
      </c>
      <c r="H2246">
        <v>109000</v>
      </c>
    </row>
    <row r="2247" spans="1:8" x14ac:dyDescent="0.3">
      <c r="A2247" t="str">
        <f t="shared" ref="A2247:A2310" si="36">B2247&amp;C2247</f>
        <v>3Swindon</v>
      </c>
      <c r="B2247">
        <v>3</v>
      </c>
      <c r="C2247" t="s">
        <v>332</v>
      </c>
      <c r="D2247" t="s">
        <v>546</v>
      </c>
      <c r="E2247" t="s">
        <v>534</v>
      </c>
      <c r="F2247" t="s">
        <v>538</v>
      </c>
      <c r="H2247">
        <v>115946</v>
      </c>
    </row>
    <row r="2248" spans="1:8" x14ac:dyDescent="0.3">
      <c r="A2248" t="str">
        <f t="shared" si="36"/>
        <v>4Swindon</v>
      </c>
      <c r="B2248">
        <v>4</v>
      </c>
      <c r="C2248" t="s">
        <v>332</v>
      </c>
      <c r="D2248" t="s">
        <v>546</v>
      </c>
      <c r="E2248" t="s">
        <v>529</v>
      </c>
      <c r="F2248" t="s">
        <v>546</v>
      </c>
      <c r="H2248">
        <v>326000</v>
      </c>
    </row>
    <row r="2249" spans="1:8" x14ac:dyDescent="0.3">
      <c r="A2249" t="str">
        <f t="shared" si="36"/>
        <v>5Swindon</v>
      </c>
      <c r="B2249">
        <v>5</v>
      </c>
      <c r="C2249" t="s">
        <v>332</v>
      </c>
      <c r="D2249" t="s">
        <v>546</v>
      </c>
      <c r="E2249" t="s">
        <v>529</v>
      </c>
      <c r="F2249" t="s">
        <v>542</v>
      </c>
      <c r="H2249">
        <v>168800</v>
      </c>
    </row>
    <row r="2250" spans="1:8" x14ac:dyDescent="0.3">
      <c r="A2250" t="str">
        <f t="shared" si="36"/>
        <v>6Swindon</v>
      </c>
      <c r="B2250">
        <v>6</v>
      </c>
      <c r="C2250" t="s">
        <v>332</v>
      </c>
      <c r="D2250" t="s">
        <v>546</v>
      </c>
      <c r="E2250" t="s">
        <v>527</v>
      </c>
      <c r="F2250" t="s">
        <v>539</v>
      </c>
      <c r="H2250">
        <v>391896</v>
      </c>
    </row>
    <row r="2251" spans="1:8" x14ac:dyDescent="0.3">
      <c r="A2251" t="str">
        <f t="shared" si="36"/>
        <v>7Swindon</v>
      </c>
      <c r="B2251">
        <v>7</v>
      </c>
      <c r="C2251" t="s">
        <v>332</v>
      </c>
      <c r="D2251" t="s">
        <v>546</v>
      </c>
      <c r="E2251" t="s">
        <v>522</v>
      </c>
      <c r="F2251" t="s">
        <v>546</v>
      </c>
      <c r="H2251">
        <v>367900</v>
      </c>
    </row>
    <row r="2252" spans="1:8" x14ac:dyDescent="0.3">
      <c r="A2252" t="str">
        <f t="shared" si="36"/>
        <v>8Swindon</v>
      </c>
      <c r="B2252">
        <v>8</v>
      </c>
      <c r="C2252" t="s">
        <v>332</v>
      </c>
      <c r="D2252" t="s">
        <v>546</v>
      </c>
      <c r="E2252" t="s">
        <v>532</v>
      </c>
      <c r="F2252" t="s">
        <v>533</v>
      </c>
      <c r="H2252">
        <v>229600</v>
      </c>
    </row>
    <row r="2253" spans="1:8" x14ac:dyDescent="0.3">
      <c r="A2253" t="str">
        <f t="shared" si="36"/>
        <v>9Swindon</v>
      </c>
      <c r="B2253">
        <v>9</v>
      </c>
      <c r="C2253" t="s">
        <v>332</v>
      </c>
      <c r="D2253" t="s">
        <v>546</v>
      </c>
      <c r="E2253" t="s">
        <v>532</v>
      </c>
      <c r="F2253" t="s">
        <v>537</v>
      </c>
      <c r="H2253">
        <v>252200</v>
      </c>
    </row>
    <row r="2254" spans="1:8" x14ac:dyDescent="0.3">
      <c r="A2254" t="str">
        <f t="shared" si="36"/>
        <v>10Swindon</v>
      </c>
      <c r="B2254">
        <v>10</v>
      </c>
      <c r="C2254" t="s">
        <v>332</v>
      </c>
      <c r="D2254" t="s">
        <v>2568</v>
      </c>
      <c r="E2254" t="s">
        <v>529</v>
      </c>
      <c r="F2254" t="s">
        <v>509</v>
      </c>
      <c r="H2254">
        <v>250000</v>
      </c>
    </row>
    <row r="2255" spans="1:8" x14ac:dyDescent="0.3">
      <c r="A2255" t="str">
        <f t="shared" si="36"/>
        <v>11Swindon</v>
      </c>
      <c r="B2255">
        <v>11</v>
      </c>
      <c r="C2255" t="s">
        <v>332</v>
      </c>
      <c r="D2255" t="s">
        <v>2569</v>
      </c>
      <c r="E2255" t="s">
        <v>529</v>
      </c>
      <c r="F2255" t="s">
        <v>509</v>
      </c>
      <c r="H2255">
        <v>197000</v>
      </c>
    </row>
    <row r="2256" spans="1:8" x14ac:dyDescent="0.3">
      <c r="A2256" t="str">
        <f t="shared" si="36"/>
        <v>12Swindon</v>
      </c>
      <c r="B2256">
        <v>12</v>
      </c>
      <c r="C2256" t="s">
        <v>332</v>
      </c>
      <c r="D2256" t="s">
        <v>2570</v>
      </c>
      <c r="E2256" t="s">
        <v>532</v>
      </c>
      <c r="F2256" t="s">
        <v>545</v>
      </c>
      <c r="H2256">
        <v>60000</v>
      </c>
    </row>
    <row r="2257" spans="1:8" x14ac:dyDescent="0.3">
      <c r="A2257" t="str">
        <f t="shared" si="36"/>
        <v>13Swindon</v>
      </c>
      <c r="B2257">
        <v>13</v>
      </c>
      <c r="C2257" t="s">
        <v>332</v>
      </c>
      <c r="D2257" t="s">
        <v>2571</v>
      </c>
      <c r="E2257" t="s">
        <v>535</v>
      </c>
      <c r="F2257" t="s">
        <v>536</v>
      </c>
      <c r="H2257">
        <v>120000</v>
      </c>
    </row>
    <row r="2258" spans="1:8" x14ac:dyDescent="0.3">
      <c r="A2258" t="str">
        <f t="shared" si="36"/>
        <v>1Tameside</v>
      </c>
      <c r="B2258">
        <v>1</v>
      </c>
      <c r="C2258" t="s">
        <v>334</v>
      </c>
      <c r="D2258" t="s">
        <v>2572</v>
      </c>
      <c r="E2258" t="s">
        <v>509</v>
      </c>
      <c r="H2258">
        <v>500000</v>
      </c>
    </row>
    <row r="2259" spans="1:8" x14ac:dyDescent="0.3">
      <c r="A2259" t="str">
        <f t="shared" si="36"/>
        <v>2Tameside</v>
      </c>
      <c r="B2259">
        <v>2</v>
      </c>
      <c r="C2259" t="s">
        <v>334</v>
      </c>
      <c r="D2259" t="s">
        <v>2573</v>
      </c>
      <c r="E2259" t="s">
        <v>524</v>
      </c>
      <c r="F2259" t="s">
        <v>547</v>
      </c>
      <c r="H2259">
        <v>475000</v>
      </c>
    </row>
    <row r="2260" spans="1:8" x14ac:dyDescent="0.3">
      <c r="A2260" t="str">
        <f t="shared" si="36"/>
        <v>3Tameside</v>
      </c>
      <c r="B2260">
        <v>3</v>
      </c>
      <c r="C2260" t="s">
        <v>334</v>
      </c>
      <c r="D2260" t="s">
        <v>2574</v>
      </c>
      <c r="E2260" t="s">
        <v>529</v>
      </c>
      <c r="F2260" t="s">
        <v>530</v>
      </c>
      <c r="H2260">
        <v>599697</v>
      </c>
    </row>
    <row r="2261" spans="1:8" x14ac:dyDescent="0.3">
      <c r="A2261" t="str">
        <f t="shared" si="36"/>
        <v>4Tameside</v>
      </c>
      <c r="B2261">
        <v>4</v>
      </c>
      <c r="C2261" t="s">
        <v>334</v>
      </c>
      <c r="D2261" t="s">
        <v>2575</v>
      </c>
      <c r="E2261" t="s">
        <v>509</v>
      </c>
      <c r="H2261">
        <v>50000</v>
      </c>
    </row>
    <row r="2262" spans="1:8" x14ac:dyDescent="0.3">
      <c r="A2262" t="str">
        <f t="shared" si="36"/>
        <v>5Tameside</v>
      </c>
      <c r="B2262">
        <v>5</v>
      </c>
      <c r="C2262" t="s">
        <v>334</v>
      </c>
      <c r="D2262" t="s">
        <v>2576</v>
      </c>
      <c r="E2262" t="s">
        <v>524</v>
      </c>
      <c r="F2262" t="s">
        <v>547</v>
      </c>
      <c r="H2262">
        <v>300000</v>
      </c>
    </row>
    <row r="2263" spans="1:8" x14ac:dyDescent="0.3">
      <c r="A2263" t="str">
        <f t="shared" si="36"/>
        <v>6Tameside</v>
      </c>
      <c r="B2263">
        <v>6</v>
      </c>
      <c r="C2263" t="s">
        <v>334</v>
      </c>
      <c r="D2263" t="s">
        <v>2577</v>
      </c>
      <c r="E2263" t="s">
        <v>535</v>
      </c>
      <c r="F2263" t="s">
        <v>536</v>
      </c>
      <c r="H2263">
        <v>434848</v>
      </c>
    </row>
    <row r="2264" spans="1:8" x14ac:dyDescent="0.3">
      <c r="A2264" t="str">
        <f t="shared" si="36"/>
        <v>7Tameside</v>
      </c>
      <c r="B2264">
        <v>7</v>
      </c>
      <c r="C2264" t="s">
        <v>334</v>
      </c>
      <c r="D2264" t="s">
        <v>1710</v>
      </c>
      <c r="E2264" t="s">
        <v>522</v>
      </c>
      <c r="H2264">
        <v>150000</v>
      </c>
    </row>
    <row r="2265" spans="1:8" x14ac:dyDescent="0.3">
      <c r="A2265" t="str">
        <f t="shared" si="36"/>
        <v>8Tameside</v>
      </c>
      <c r="B2265">
        <v>8</v>
      </c>
      <c r="C2265" t="s">
        <v>334</v>
      </c>
      <c r="D2265" t="s">
        <v>2578</v>
      </c>
      <c r="E2265" t="s">
        <v>509</v>
      </c>
      <c r="H2265">
        <v>62000</v>
      </c>
    </row>
    <row r="2266" spans="1:8" x14ac:dyDescent="0.3">
      <c r="A2266" t="str">
        <f t="shared" si="36"/>
        <v>9Tameside</v>
      </c>
      <c r="B2266">
        <v>9</v>
      </c>
      <c r="C2266" t="s">
        <v>334</v>
      </c>
      <c r="D2266" t="s">
        <v>930</v>
      </c>
      <c r="E2266" t="s">
        <v>509</v>
      </c>
      <c r="H2266">
        <v>75000</v>
      </c>
    </row>
    <row r="2267" spans="1:8" x14ac:dyDescent="0.3">
      <c r="A2267" t="str">
        <f t="shared" si="36"/>
        <v>1Telford and Wrekin</v>
      </c>
      <c r="B2267">
        <v>1</v>
      </c>
      <c r="C2267" t="s">
        <v>336</v>
      </c>
      <c r="D2267" t="s">
        <v>2579</v>
      </c>
      <c r="E2267" t="s">
        <v>524</v>
      </c>
      <c r="F2267" t="s">
        <v>525</v>
      </c>
      <c r="H2267">
        <v>50538</v>
      </c>
    </row>
    <row r="2268" spans="1:8" x14ac:dyDescent="0.3">
      <c r="A2268" t="str">
        <f t="shared" si="36"/>
        <v>2Telford and Wrekin</v>
      </c>
      <c r="B2268">
        <v>2</v>
      </c>
      <c r="C2268" t="s">
        <v>336</v>
      </c>
      <c r="D2268" t="s">
        <v>2579</v>
      </c>
      <c r="E2268" t="s">
        <v>535</v>
      </c>
      <c r="F2268" t="s">
        <v>509</v>
      </c>
      <c r="H2268">
        <v>673862</v>
      </c>
    </row>
    <row r="2269" spans="1:8" x14ac:dyDescent="0.3">
      <c r="A2269" t="str">
        <f t="shared" si="36"/>
        <v>3Telford and Wrekin</v>
      </c>
      <c r="B2269">
        <v>3</v>
      </c>
      <c r="C2269" t="s">
        <v>336</v>
      </c>
      <c r="D2269" t="s">
        <v>2579</v>
      </c>
      <c r="E2269" t="s">
        <v>535</v>
      </c>
      <c r="F2269" t="s">
        <v>536</v>
      </c>
      <c r="H2269">
        <v>653919</v>
      </c>
    </row>
    <row r="2270" spans="1:8" x14ac:dyDescent="0.3">
      <c r="A2270" t="str">
        <f t="shared" si="36"/>
        <v>4Telford and Wrekin</v>
      </c>
      <c r="B2270">
        <v>4</v>
      </c>
      <c r="C2270" t="s">
        <v>336</v>
      </c>
      <c r="D2270" t="s">
        <v>2579</v>
      </c>
      <c r="E2270" t="s">
        <v>529</v>
      </c>
      <c r="F2270" t="s">
        <v>542</v>
      </c>
      <c r="H2270">
        <v>753830</v>
      </c>
    </row>
    <row r="2271" spans="1:8" x14ac:dyDescent="0.3">
      <c r="A2271" t="str">
        <f t="shared" si="36"/>
        <v>5Telford and Wrekin</v>
      </c>
      <c r="B2271">
        <v>5</v>
      </c>
      <c r="C2271" t="s">
        <v>336</v>
      </c>
      <c r="D2271" t="s">
        <v>2579</v>
      </c>
      <c r="E2271" t="s">
        <v>527</v>
      </c>
      <c r="F2271" t="s">
        <v>528</v>
      </c>
      <c r="H2271">
        <v>16293</v>
      </c>
    </row>
    <row r="2272" spans="1:8" x14ac:dyDescent="0.3">
      <c r="A2272" t="str">
        <f t="shared" si="36"/>
        <v>1Thurrock</v>
      </c>
      <c r="B2272">
        <v>1</v>
      </c>
      <c r="C2272" t="s">
        <v>338</v>
      </c>
      <c r="D2272" t="s">
        <v>2580</v>
      </c>
      <c r="E2272" t="s">
        <v>524</v>
      </c>
      <c r="F2272" t="s">
        <v>547</v>
      </c>
      <c r="H2272">
        <v>27700</v>
      </c>
    </row>
    <row r="2273" spans="1:8" x14ac:dyDescent="0.3">
      <c r="A2273" t="str">
        <f t="shared" si="36"/>
        <v>2Thurrock</v>
      </c>
      <c r="B2273">
        <v>2</v>
      </c>
      <c r="C2273" t="s">
        <v>338</v>
      </c>
      <c r="D2273" t="s">
        <v>2581</v>
      </c>
      <c r="E2273" t="s">
        <v>524</v>
      </c>
      <c r="F2273" t="s">
        <v>547</v>
      </c>
      <c r="H2273">
        <v>37820</v>
      </c>
    </row>
    <row r="2274" spans="1:8" x14ac:dyDescent="0.3">
      <c r="A2274" t="str">
        <f t="shared" si="36"/>
        <v>3Thurrock</v>
      </c>
      <c r="B2274">
        <v>3</v>
      </c>
      <c r="C2274" t="s">
        <v>338</v>
      </c>
      <c r="D2274" t="s">
        <v>2582</v>
      </c>
      <c r="E2274" t="s">
        <v>523</v>
      </c>
      <c r="F2274" t="s">
        <v>531</v>
      </c>
      <c r="H2274">
        <v>150000</v>
      </c>
    </row>
    <row r="2275" spans="1:8" x14ac:dyDescent="0.3">
      <c r="A2275" t="str">
        <f t="shared" si="36"/>
        <v>4Thurrock</v>
      </c>
      <c r="B2275">
        <v>4</v>
      </c>
      <c r="C2275" t="s">
        <v>338</v>
      </c>
      <c r="D2275" t="s">
        <v>2583</v>
      </c>
      <c r="E2275" t="s">
        <v>521</v>
      </c>
      <c r="F2275" t="s">
        <v>546</v>
      </c>
      <c r="H2275">
        <v>5450</v>
      </c>
    </row>
    <row r="2276" spans="1:8" x14ac:dyDescent="0.3">
      <c r="A2276" t="str">
        <f t="shared" si="36"/>
        <v>5Thurrock</v>
      </c>
      <c r="B2276">
        <v>5</v>
      </c>
      <c r="C2276" t="s">
        <v>338</v>
      </c>
      <c r="D2276" t="s">
        <v>2584</v>
      </c>
      <c r="E2276" t="s">
        <v>543</v>
      </c>
      <c r="F2276" t="s">
        <v>544</v>
      </c>
      <c r="H2276">
        <v>50000</v>
      </c>
    </row>
    <row r="2277" spans="1:8" x14ac:dyDescent="0.3">
      <c r="A2277" t="str">
        <f t="shared" si="36"/>
        <v>6Thurrock</v>
      </c>
      <c r="B2277">
        <v>6</v>
      </c>
      <c r="C2277" t="s">
        <v>338</v>
      </c>
      <c r="D2277" t="s">
        <v>2585</v>
      </c>
      <c r="E2277" t="s">
        <v>549</v>
      </c>
      <c r="F2277" t="s">
        <v>546</v>
      </c>
      <c r="H2277">
        <v>29720</v>
      </c>
    </row>
    <row r="2278" spans="1:8" x14ac:dyDescent="0.3">
      <c r="A2278" t="str">
        <f t="shared" si="36"/>
        <v>7Thurrock</v>
      </c>
      <c r="B2278">
        <v>7</v>
      </c>
      <c r="C2278" t="s">
        <v>338</v>
      </c>
      <c r="D2278" t="s">
        <v>2586</v>
      </c>
      <c r="E2278" t="s">
        <v>543</v>
      </c>
      <c r="F2278" t="s">
        <v>544</v>
      </c>
      <c r="H2278">
        <v>30000</v>
      </c>
    </row>
    <row r="2279" spans="1:8" x14ac:dyDescent="0.3">
      <c r="A2279" t="str">
        <f t="shared" si="36"/>
        <v>8Thurrock</v>
      </c>
      <c r="B2279">
        <v>8</v>
      </c>
      <c r="C2279" t="s">
        <v>338</v>
      </c>
      <c r="D2279" t="s">
        <v>2587</v>
      </c>
      <c r="E2279" t="s">
        <v>529</v>
      </c>
      <c r="F2279" t="s">
        <v>542</v>
      </c>
      <c r="H2279">
        <v>50000</v>
      </c>
    </row>
    <row r="2280" spans="1:8" x14ac:dyDescent="0.3">
      <c r="A2280" t="str">
        <f t="shared" si="36"/>
        <v>9Thurrock</v>
      </c>
      <c r="B2280">
        <v>9</v>
      </c>
      <c r="C2280" t="s">
        <v>338</v>
      </c>
      <c r="D2280" t="s">
        <v>1340</v>
      </c>
      <c r="E2280" t="s">
        <v>532</v>
      </c>
      <c r="F2280" t="s">
        <v>509</v>
      </c>
      <c r="H2280">
        <v>100000</v>
      </c>
    </row>
    <row r="2281" spans="1:8" x14ac:dyDescent="0.3">
      <c r="A2281" t="str">
        <f t="shared" si="36"/>
        <v>10Thurrock</v>
      </c>
      <c r="B2281">
        <v>10</v>
      </c>
      <c r="C2281" t="s">
        <v>338</v>
      </c>
      <c r="D2281" t="s">
        <v>2588</v>
      </c>
      <c r="E2281" t="s">
        <v>509</v>
      </c>
      <c r="F2281" t="s">
        <v>546</v>
      </c>
      <c r="H2281">
        <v>4690</v>
      </c>
    </row>
    <row r="2282" spans="1:8" x14ac:dyDescent="0.3">
      <c r="A2282" t="str">
        <f t="shared" si="36"/>
        <v>11Thurrock</v>
      </c>
      <c r="B2282">
        <v>11</v>
      </c>
      <c r="C2282" t="s">
        <v>338</v>
      </c>
      <c r="D2282" t="s">
        <v>2388</v>
      </c>
      <c r="E2282" t="s">
        <v>509</v>
      </c>
      <c r="F2282" t="s">
        <v>546</v>
      </c>
      <c r="H2282">
        <v>10340</v>
      </c>
    </row>
    <row r="2283" spans="1:8" x14ac:dyDescent="0.3">
      <c r="A2283" t="str">
        <f t="shared" si="36"/>
        <v>12Thurrock</v>
      </c>
      <c r="B2283">
        <v>12</v>
      </c>
      <c r="C2283" t="s">
        <v>338</v>
      </c>
      <c r="D2283" t="s">
        <v>2589</v>
      </c>
      <c r="E2283" t="s">
        <v>522</v>
      </c>
      <c r="F2283" t="s">
        <v>509</v>
      </c>
      <c r="H2283">
        <v>160000</v>
      </c>
    </row>
    <row r="2284" spans="1:8" x14ac:dyDescent="0.3">
      <c r="A2284" t="str">
        <f t="shared" si="36"/>
        <v>13Thurrock</v>
      </c>
      <c r="B2284">
        <v>13</v>
      </c>
      <c r="C2284" t="s">
        <v>338</v>
      </c>
      <c r="D2284" t="s">
        <v>2389</v>
      </c>
      <c r="E2284" t="s">
        <v>532</v>
      </c>
      <c r="F2284" t="s">
        <v>546</v>
      </c>
      <c r="H2284">
        <v>72250</v>
      </c>
    </row>
    <row r="2285" spans="1:8" x14ac:dyDescent="0.3">
      <c r="A2285" t="str">
        <f t="shared" si="36"/>
        <v>14Thurrock</v>
      </c>
      <c r="B2285">
        <v>14</v>
      </c>
      <c r="C2285" t="s">
        <v>338</v>
      </c>
      <c r="D2285" t="s">
        <v>2590</v>
      </c>
      <c r="E2285" t="s">
        <v>543</v>
      </c>
      <c r="F2285" t="s">
        <v>544</v>
      </c>
      <c r="H2285">
        <v>50000</v>
      </c>
    </row>
    <row r="2286" spans="1:8" x14ac:dyDescent="0.3">
      <c r="A2286" t="str">
        <f t="shared" si="36"/>
        <v>15Thurrock</v>
      </c>
      <c r="B2286">
        <v>15</v>
      </c>
      <c r="C2286" t="s">
        <v>338</v>
      </c>
      <c r="D2286" t="s">
        <v>2591</v>
      </c>
      <c r="E2286" t="s">
        <v>543</v>
      </c>
      <c r="F2286" t="s">
        <v>542</v>
      </c>
      <c r="H2286">
        <v>100000</v>
      </c>
    </row>
    <row r="2287" spans="1:8" x14ac:dyDescent="0.3">
      <c r="A2287" t="str">
        <f t="shared" si="36"/>
        <v>16Thurrock</v>
      </c>
      <c r="B2287">
        <v>16</v>
      </c>
      <c r="C2287" t="s">
        <v>338</v>
      </c>
      <c r="D2287" t="s">
        <v>2592</v>
      </c>
      <c r="E2287" t="s">
        <v>543</v>
      </c>
      <c r="F2287" t="s">
        <v>542</v>
      </c>
      <c r="H2287">
        <v>80000</v>
      </c>
    </row>
    <row r="2288" spans="1:8" x14ac:dyDescent="0.3">
      <c r="A2288" t="str">
        <f t="shared" si="36"/>
        <v>17Thurrock</v>
      </c>
      <c r="B2288">
        <v>17</v>
      </c>
      <c r="C2288" t="s">
        <v>338</v>
      </c>
      <c r="D2288" t="s">
        <v>2593</v>
      </c>
      <c r="E2288" t="s">
        <v>509</v>
      </c>
      <c r="F2288" t="s">
        <v>546</v>
      </c>
      <c r="H2288">
        <v>30320</v>
      </c>
    </row>
    <row r="2289" spans="1:8" x14ac:dyDescent="0.3">
      <c r="A2289" t="str">
        <f t="shared" si="36"/>
        <v>1Torbay</v>
      </c>
      <c r="B2289">
        <v>1</v>
      </c>
      <c r="C2289" t="s">
        <v>340</v>
      </c>
      <c r="D2289" t="s">
        <v>2594</v>
      </c>
      <c r="E2289" t="s">
        <v>535</v>
      </c>
      <c r="F2289" t="s">
        <v>536</v>
      </c>
      <c r="H2289">
        <v>263290</v>
      </c>
    </row>
    <row r="2290" spans="1:8" x14ac:dyDescent="0.3">
      <c r="A2290" t="str">
        <f t="shared" si="36"/>
        <v>2Torbay</v>
      </c>
      <c r="B2290">
        <v>2</v>
      </c>
      <c r="C2290" t="s">
        <v>340</v>
      </c>
      <c r="D2290" t="s">
        <v>2595</v>
      </c>
      <c r="E2290" t="s">
        <v>529</v>
      </c>
      <c r="F2290" t="s">
        <v>542</v>
      </c>
      <c r="H2290">
        <v>308639</v>
      </c>
    </row>
    <row r="2291" spans="1:8" x14ac:dyDescent="0.3">
      <c r="A2291" t="str">
        <f t="shared" si="36"/>
        <v>3Torbay</v>
      </c>
      <c r="B2291">
        <v>3</v>
      </c>
      <c r="C2291" t="s">
        <v>340</v>
      </c>
      <c r="D2291" t="s">
        <v>1193</v>
      </c>
      <c r="E2291" t="s">
        <v>535</v>
      </c>
      <c r="F2291" t="s">
        <v>536</v>
      </c>
      <c r="H2291">
        <v>442762.89</v>
      </c>
    </row>
    <row r="2292" spans="1:8" x14ac:dyDescent="0.3">
      <c r="A2292" t="str">
        <f t="shared" si="36"/>
        <v>4Torbay</v>
      </c>
      <c r="B2292">
        <v>4</v>
      </c>
      <c r="C2292" t="s">
        <v>340</v>
      </c>
      <c r="D2292" t="s">
        <v>1193</v>
      </c>
      <c r="E2292" t="s">
        <v>532</v>
      </c>
      <c r="F2292" t="s">
        <v>537</v>
      </c>
      <c r="H2292">
        <v>312076.11</v>
      </c>
    </row>
    <row r="2293" spans="1:8" x14ac:dyDescent="0.3">
      <c r="A2293" t="str">
        <f t="shared" si="36"/>
        <v>5Torbay</v>
      </c>
      <c r="B2293">
        <v>5</v>
      </c>
      <c r="C2293" t="s">
        <v>340</v>
      </c>
      <c r="D2293" t="s">
        <v>2596</v>
      </c>
      <c r="E2293" t="s">
        <v>509</v>
      </c>
      <c r="H2293">
        <v>14250</v>
      </c>
    </row>
    <row r="2294" spans="1:8" x14ac:dyDescent="0.3">
      <c r="A2294" t="str">
        <f t="shared" si="36"/>
        <v>6Torbay</v>
      </c>
      <c r="B2294">
        <v>6</v>
      </c>
      <c r="C2294" t="s">
        <v>340</v>
      </c>
      <c r="D2294" t="s">
        <v>2597</v>
      </c>
      <c r="E2294" t="s">
        <v>524</v>
      </c>
      <c r="F2294" t="s">
        <v>526</v>
      </c>
      <c r="H2294">
        <v>37804</v>
      </c>
    </row>
    <row r="2295" spans="1:8" x14ac:dyDescent="0.3">
      <c r="A2295" t="str">
        <f t="shared" si="36"/>
        <v>7Torbay</v>
      </c>
      <c r="B2295">
        <v>7</v>
      </c>
      <c r="C2295" t="s">
        <v>340</v>
      </c>
      <c r="D2295" t="s">
        <v>761</v>
      </c>
      <c r="E2295" t="s">
        <v>523</v>
      </c>
      <c r="F2295" t="s">
        <v>531</v>
      </c>
      <c r="H2295">
        <v>6500</v>
      </c>
    </row>
    <row r="2296" spans="1:8" x14ac:dyDescent="0.3">
      <c r="A2296" t="str">
        <f t="shared" si="36"/>
        <v>8Torbay</v>
      </c>
      <c r="B2296">
        <v>8</v>
      </c>
      <c r="C2296" t="s">
        <v>340</v>
      </c>
      <c r="D2296" t="s">
        <v>2598</v>
      </c>
      <c r="E2296" t="s">
        <v>523</v>
      </c>
      <c r="F2296" t="s">
        <v>541</v>
      </c>
      <c r="H2296">
        <v>60000</v>
      </c>
    </row>
    <row r="2297" spans="1:8" x14ac:dyDescent="0.3">
      <c r="A2297" t="str">
        <f t="shared" si="36"/>
        <v>1Tower Hamlets</v>
      </c>
      <c r="B2297">
        <v>1</v>
      </c>
      <c r="C2297" t="s">
        <v>342</v>
      </c>
      <c r="D2297" t="s">
        <v>2599</v>
      </c>
      <c r="E2297" t="s">
        <v>529</v>
      </c>
      <c r="F2297" t="s">
        <v>542</v>
      </c>
      <c r="H2297">
        <v>1265738</v>
      </c>
    </row>
    <row r="2298" spans="1:8" x14ac:dyDescent="0.3">
      <c r="A2298" t="str">
        <f t="shared" si="36"/>
        <v>2Tower Hamlets</v>
      </c>
      <c r="B2298">
        <v>2</v>
      </c>
      <c r="C2298" t="s">
        <v>342</v>
      </c>
      <c r="D2298" t="s">
        <v>2600</v>
      </c>
      <c r="E2298" t="s">
        <v>535</v>
      </c>
      <c r="F2298" t="s">
        <v>536</v>
      </c>
      <c r="H2298">
        <v>81318</v>
      </c>
    </row>
    <row r="2299" spans="1:8" x14ac:dyDescent="0.3">
      <c r="A2299" t="str">
        <f t="shared" si="36"/>
        <v>3Tower Hamlets</v>
      </c>
      <c r="B2299">
        <v>3</v>
      </c>
      <c r="C2299" t="s">
        <v>342</v>
      </c>
      <c r="D2299" t="s">
        <v>2601</v>
      </c>
      <c r="E2299" t="s">
        <v>529</v>
      </c>
      <c r="F2299" t="s">
        <v>530</v>
      </c>
      <c r="H2299">
        <v>22000</v>
      </c>
    </row>
    <row r="2300" spans="1:8" x14ac:dyDescent="0.3">
      <c r="A2300" t="str">
        <f t="shared" si="36"/>
        <v>4Tower Hamlets</v>
      </c>
      <c r="B2300">
        <v>4</v>
      </c>
      <c r="C2300" t="s">
        <v>342</v>
      </c>
      <c r="D2300" t="s">
        <v>2602</v>
      </c>
      <c r="E2300" t="s">
        <v>524</v>
      </c>
      <c r="F2300" t="s">
        <v>525</v>
      </c>
      <c r="H2300">
        <v>39045</v>
      </c>
    </row>
    <row r="2301" spans="1:8" x14ac:dyDescent="0.3">
      <c r="A2301" t="str">
        <f t="shared" si="36"/>
        <v>5Tower Hamlets</v>
      </c>
      <c r="B2301">
        <v>5</v>
      </c>
      <c r="C2301" t="s">
        <v>342</v>
      </c>
      <c r="D2301" t="s">
        <v>2603</v>
      </c>
      <c r="E2301" t="s">
        <v>523</v>
      </c>
      <c r="F2301" t="s">
        <v>531</v>
      </c>
      <c r="H2301">
        <v>70000</v>
      </c>
    </row>
    <row r="2302" spans="1:8" x14ac:dyDescent="0.3">
      <c r="A2302" t="str">
        <f t="shared" si="36"/>
        <v>6Tower Hamlets</v>
      </c>
      <c r="B2302">
        <v>6</v>
      </c>
      <c r="C2302" t="s">
        <v>342</v>
      </c>
      <c r="D2302" t="s">
        <v>2604</v>
      </c>
      <c r="E2302" t="s">
        <v>535</v>
      </c>
      <c r="F2302" t="s">
        <v>536</v>
      </c>
      <c r="H2302">
        <v>80000</v>
      </c>
    </row>
    <row r="2303" spans="1:8" x14ac:dyDescent="0.3">
      <c r="A2303" t="str">
        <f t="shared" si="36"/>
        <v>7Tower Hamlets</v>
      </c>
      <c r="B2303">
        <v>7</v>
      </c>
      <c r="C2303" t="s">
        <v>342</v>
      </c>
      <c r="D2303" t="s">
        <v>2605</v>
      </c>
      <c r="E2303" t="s">
        <v>524</v>
      </c>
      <c r="F2303" t="s">
        <v>525</v>
      </c>
      <c r="H2303">
        <v>98416</v>
      </c>
    </row>
    <row r="2304" spans="1:8" x14ac:dyDescent="0.3">
      <c r="A2304" t="str">
        <f t="shared" si="36"/>
        <v>8Tower Hamlets</v>
      </c>
      <c r="B2304">
        <v>8</v>
      </c>
      <c r="C2304" t="s">
        <v>342</v>
      </c>
      <c r="D2304" t="s">
        <v>2605</v>
      </c>
      <c r="E2304" t="s">
        <v>535</v>
      </c>
      <c r="F2304" t="s">
        <v>509</v>
      </c>
      <c r="H2304">
        <v>145000</v>
      </c>
    </row>
    <row r="2305" spans="1:8" x14ac:dyDescent="0.3">
      <c r="A2305" t="str">
        <f t="shared" si="36"/>
        <v>9Tower Hamlets</v>
      </c>
      <c r="B2305">
        <v>9</v>
      </c>
      <c r="C2305" t="s">
        <v>342</v>
      </c>
      <c r="D2305" t="s">
        <v>2605</v>
      </c>
      <c r="E2305" t="s">
        <v>535</v>
      </c>
      <c r="F2305" t="s">
        <v>536</v>
      </c>
      <c r="H2305">
        <v>29840</v>
      </c>
    </row>
    <row r="2306" spans="1:8" x14ac:dyDescent="0.3">
      <c r="A2306" t="str">
        <f t="shared" si="36"/>
        <v>10Tower Hamlets</v>
      </c>
      <c r="B2306">
        <v>10</v>
      </c>
      <c r="C2306" t="s">
        <v>342</v>
      </c>
      <c r="D2306" t="s">
        <v>2606</v>
      </c>
      <c r="E2306" t="s">
        <v>524</v>
      </c>
      <c r="F2306" t="s">
        <v>547</v>
      </c>
      <c r="H2306">
        <v>45000</v>
      </c>
    </row>
    <row r="2307" spans="1:8" x14ac:dyDescent="0.3">
      <c r="A2307" t="str">
        <f t="shared" si="36"/>
        <v>11Tower Hamlets</v>
      </c>
      <c r="B2307">
        <v>11</v>
      </c>
      <c r="C2307" t="s">
        <v>342</v>
      </c>
      <c r="D2307" t="s">
        <v>1614</v>
      </c>
      <c r="E2307" t="s">
        <v>534</v>
      </c>
      <c r="F2307" t="s">
        <v>540</v>
      </c>
      <c r="H2307">
        <v>166282</v>
      </c>
    </row>
    <row r="2308" spans="1:8" x14ac:dyDescent="0.3">
      <c r="A2308" t="str">
        <f t="shared" si="36"/>
        <v>1Trafford</v>
      </c>
      <c r="B2308">
        <v>1</v>
      </c>
      <c r="C2308" t="s">
        <v>344</v>
      </c>
      <c r="D2308" t="s">
        <v>805</v>
      </c>
      <c r="E2308" t="s">
        <v>535</v>
      </c>
      <c r="F2308" t="s">
        <v>536</v>
      </c>
      <c r="H2308">
        <v>1666087</v>
      </c>
    </row>
    <row r="2309" spans="1:8" x14ac:dyDescent="0.3">
      <c r="A2309" t="str">
        <f t="shared" si="36"/>
        <v>2Trafford</v>
      </c>
      <c r="B2309">
        <v>2</v>
      </c>
      <c r="C2309" t="s">
        <v>344</v>
      </c>
      <c r="D2309" t="s">
        <v>2607</v>
      </c>
      <c r="E2309" t="s">
        <v>529</v>
      </c>
      <c r="F2309" t="s">
        <v>542</v>
      </c>
      <c r="H2309">
        <v>400000</v>
      </c>
    </row>
    <row r="2310" spans="1:8" x14ac:dyDescent="0.3">
      <c r="A2310" t="str">
        <f t="shared" si="36"/>
        <v>3Trafford</v>
      </c>
      <c r="B2310">
        <v>3</v>
      </c>
      <c r="C2310" t="s">
        <v>344</v>
      </c>
      <c r="D2310" t="s">
        <v>2608</v>
      </c>
      <c r="E2310" t="s">
        <v>535</v>
      </c>
      <c r="F2310" t="s">
        <v>536</v>
      </c>
      <c r="H2310">
        <v>72000</v>
      </c>
    </row>
    <row r="2311" spans="1:8" x14ac:dyDescent="0.3">
      <c r="A2311" t="str">
        <f t="shared" ref="A2311:A2374" si="37">B2311&amp;C2311</f>
        <v>4Trafford</v>
      </c>
      <c r="B2311">
        <v>4</v>
      </c>
      <c r="C2311" t="s">
        <v>344</v>
      </c>
      <c r="D2311" t="s">
        <v>2609</v>
      </c>
      <c r="E2311" t="s">
        <v>535</v>
      </c>
      <c r="F2311" t="s">
        <v>536</v>
      </c>
      <c r="H2311">
        <v>30000</v>
      </c>
    </row>
    <row r="2312" spans="1:8" x14ac:dyDescent="0.3">
      <c r="A2312" t="str">
        <f t="shared" si="37"/>
        <v>1Wakefield</v>
      </c>
      <c r="B2312">
        <v>1</v>
      </c>
      <c r="C2312" t="s">
        <v>346</v>
      </c>
      <c r="D2312" t="s">
        <v>2610</v>
      </c>
      <c r="E2312" t="s">
        <v>524</v>
      </c>
      <c r="F2312" t="s">
        <v>525</v>
      </c>
      <c r="H2312">
        <v>80000</v>
      </c>
    </row>
    <row r="2313" spans="1:8" x14ac:dyDescent="0.3">
      <c r="A2313" t="str">
        <f t="shared" si="37"/>
        <v>2Wakefield</v>
      </c>
      <c r="B2313">
        <v>2</v>
      </c>
      <c r="C2313" t="s">
        <v>346</v>
      </c>
      <c r="D2313" t="s">
        <v>2611</v>
      </c>
      <c r="E2313" t="s">
        <v>524</v>
      </c>
      <c r="F2313" t="s">
        <v>525</v>
      </c>
      <c r="H2313">
        <v>189000</v>
      </c>
    </row>
    <row r="2314" spans="1:8" x14ac:dyDescent="0.3">
      <c r="A2314" t="str">
        <f t="shared" si="37"/>
        <v>3Wakefield</v>
      </c>
      <c r="B2314">
        <v>3</v>
      </c>
      <c r="C2314" t="s">
        <v>346</v>
      </c>
      <c r="D2314" t="s">
        <v>1588</v>
      </c>
      <c r="E2314" t="s">
        <v>534</v>
      </c>
      <c r="F2314" t="s">
        <v>540</v>
      </c>
      <c r="H2314">
        <v>10000</v>
      </c>
    </row>
    <row r="2315" spans="1:8" x14ac:dyDescent="0.3">
      <c r="A2315" t="str">
        <f t="shared" si="37"/>
        <v>4Wakefield</v>
      </c>
      <c r="B2315">
        <v>4</v>
      </c>
      <c r="C2315" t="s">
        <v>346</v>
      </c>
      <c r="D2315" t="s">
        <v>2612</v>
      </c>
      <c r="E2315" t="s">
        <v>535</v>
      </c>
      <c r="F2315" t="s">
        <v>536</v>
      </c>
      <c r="H2315">
        <v>89000</v>
      </c>
    </row>
    <row r="2316" spans="1:8" x14ac:dyDescent="0.3">
      <c r="A2316" t="str">
        <f t="shared" si="37"/>
        <v>5Wakefield</v>
      </c>
      <c r="B2316">
        <v>5</v>
      </c>
      <c r="C2316" t="s">
        <v>346</v>
      </c>
      <c r="D2316" t="s">
        <v>2613</v>
      </c>
      <c r="E2316" t="s">
        <v>529</v>
      </c>
      <c r="F2316" t="s">
        <v>542</v>
      </c>
      <c r="H2316">
        <v>140000</v>
      </c>
    </row>
    <row r="2317" spans="1:8" x14ac:dyDescent="0.3">
      <c r="A2317" t="str">
        <f t="shared" si="37"/>
        <v>6Wakefield</v>
      </c>
      <c r="B2317">
        <v>6</v>
      </c>
      <c r="C2317" t="s">
        <v>346</v>
      </c>
      <c r="D2317" t="s">
        <v>2614</v>
      </c>
      <c r="E2317" t="s">
        <v>527</v>
      </c>
      <c r="F2317" t="s">
        <v>528</v>
      </c>
      <c r="H2317">
        <v>432000</v>
      </c>
    </row>
    <row r="2318" spans="1:8" x14ac:dyDescent="0.3">
      <c r="A2318" t="str">
        <f t="shared" si="37"/>
        <v>7Wakefield</v>
      </c>
      <c r="B2318">
        <v>7</v>
      </c>
      <c r="C2318" t="s">
        <v>346</v>
      </c>
      <c r="D2318" t="s">
        <v>2615</v>
      </c>
      <c r="E2318" t="s">
        <v>527</v>
      </c>
      <c r="F2318" t="s">
        <v>528</v>
      </c>
      <c r="H2318">
        <v>28000</v>
      </c>
    </row>
    <row r="2319" spans="1:8" x14ac:dyDescent="0.3">
      <c r="A2319" t="str">
        <f t="shared" si="37"/>
        <v>8Wakefield</v>
      </c>
      <c r="B2319">
        <v>8</v>
      </c>
      <c r="C2319" t="s">
        <v>346</v>
      </c>
      <c r="D2319" t="s">
        <v>2616</v>
      </c>
      <c r="E2319" t="s">
        <v>535</v>
      </c>
      <c r="F2319" t="s">
        <v>536</v>
      </c>
      <c r="H2319">
        <v>178333</v>
      </c>
    </row>
    <row r="2320" spans="1:8" x14ac:dyDescent="0.3">
      <c r="A2320" t="str">
        <f t="shared" si="37"/>
        <v>9Wakefield</v>
      </c>
      <c r="B2320">
        <v>9</v>
      </c>
      <c r="C2320" t="s">
        <v>346</v>
      </c>
      <c r="D2320" t="s">
        <v>2616</v>
      </c>
      <c r="E2320" t="s">
        <v>529</v>
      </c>
      <c r="F2320" t="s">
        <v>542</v>
      </c>
      <c r="H2320">
        <v>177334</v>
      </c>
    </row>
    <row r="2321" spans="1:8" x14ac:dyDescent="0.3">
      <c r="A2321" t="str">
        <f t="shared" si="37"/>
        <v>10Wakefield</v>
      </c>
      <c r="B2321">
        <v>10</v>
      </c>
      <c r="C2321" t="s">
        <v>346</v>
      </c>
      <c r="D2321" t="s">
        <v>2616</v>
      </c>
      <c r="E2321" t="s">
        <v>532</v>
      </c>
      <c r="F2321" t="s">
        <v>545</v>
      </c>
      <c r="H2321">
        <v>178333</v>
      </c>
    </row>
    <row r="2322" spans="1:8" x14ac:dyDescent="0.3">
      <c r="A2322" t="str">
        <f t="shared" si="37"/>
        <v>11Wakefield</v>
      </c>
      <c r="B2322">
        <v>11</v>
      </c>
      <c r="C2322" t="s">
        <v>346</v>
      </c>
      <c r="D2322" t="s">
        <v>2617</v>
      </c>
      <c r="E2322" t="s">
        <v>522</v>
      </c>
      <c r="F2322" t="s">
        <v>546</v>
      </c>
      <c r="H2322">
        <v>70000</v>
      </c>
    </row>
    <row r="2323" spans="1:8" x14ac:dyDescent="0.3">
      <c r="A2323" t="str">
        <f t="shared" si="37"/>
        <v>12Wakefield</v>
      </c>
      <c r="B2323">
        <v>12</v>
      </c>
      <c r="C2323" t="s">
        <v>346</v>
      </c>
      <c r="D2323" t="s">
        <v>2618</v>
      </c>
      <c r="E2323" t="s">
        <v>523</v>
      </c>
      <c r="F2323" t="s">
        <v>531</v>
      </c>
      <c r="H2323">
        <v>86000</v>
      </c>
    </row>
    <row r="2324" spans="1:8" x14ac:dyDescent="0.3">
      <c r="A2324" t="str">
        <f t="shared" si="37"/>
        <v>13Wakefield</v>
      </c>
      <c r="B2324">
        <v>13</v>
      </c>
      <c r="C2324" t="s">
        <v>346</v>
      </c>
      <c r="D2324" t="s">
        <v>2619</v>
      </c>
      <c r="E2324" t="s">
        <v>523</v>
      </c>
      <c r="F2324" t="s">
        <v>541</v>
      </c>
      <c r="H2324">
        <v>42000</v>
      </c>
    </row>
    <row r="2325" spans="1:8" x14ac:dyDescent="0.3">
      <c r="A2325" t="str">
        <f t="shared" si="37"/>
        <v>14Wakefield</v>
      </c>
      <c r="B2325">
        <v>14</v>
      </c>
      <c r="C2325" t="s">
        <v>346</v>
      </c>
      <c r="D2325" t="s">
        <v>1052</v>
      </c>
      <c r="E2325" t="s">
        <v>532</v>
      </c>
      <c r="F2325" t="s">
        <v>533</v>
      </c>
      <c r="H2325">
        <v>400000</v>
      </c>
    </row>
    <row r="2326" spans="1:8" x14ac:dyDescent="0.3">
      <c r="A2326" t="str">
        <f t="shared" si="37"/>
        <v>15Wakefield</v>
      </c>
      <c r="B2326">
        <v>15</v>
      </c>
      <c r="C2326" t="s">
        <v>346</v>
      </c>
      <c r="D2326" t="s">
        <v>2620</v>
      </c>
      <c r="E2326" t="s">
        <v>524</v>
      </c>
      <c r="F2326" t="s">
        <v>526</v>
      </c>
      <c r="H2326">
        <v>13000</v>
      </c>
    </row>
    <row r="2327" spans="1:8" x14ac:dyDescent="0.3">
      <c r="A2327" t="str">
        <f t="shared" si="37"/>
        <v>16Wakefield</v>
      </c>
      <c r="B2327">
        <v>16</v>
      </c>
      <c r="C2327" t="s">
        <v>346</v>
      </c>
      <c r="D2327" t="s">
        <v>2621</v>
      </c>
      <c r="E2327" t="s">
        <v>535</v>
      </c>
      <c r="F2327" t="s">
        <v>536</v>
      </c>
      <c r="H2327">
        <v>347000</v>
      </c>
    </row>
    <row r="2328" spans="1:8" x14ac:dyDescent="0.3">
      <c r="A2328" t="str">
        <f t="shared" si="37"/>
        <v>17Wakefield</v>
      </c>
      <c r="B2328">
        <v>17</v>
      </c>
      <c r="C2328" t="s">
        <v>346</v>
      </c>
      <c r="D2328" t="s">
        <v>2622</v>
      </c>
      <c r="E2328" t="s">
        <v>529</v>
      </c>
      <c r="F2328" t="s">
        <v>542</v>
      </c>
      <c r="H2328">
        <v>192000</v>
      </c>
    </row>
    <row r="2329" spans="1:8" x14ac:dyDescent="0.3">
      <c r="A2329" t="str">
        <f t="shared" si="37"/>
        <v>18Wakefield</v>
      </c>
      <c r="B2329">
        <v>18</v>
      </c>
      <c r="C2329" t="s">
        <v>346</v>
      </c>
      <c r="D2329" t="s">
        <v>2623</v>
      </c>
      <c r="E2329" t="s">
        <v>521</v>
      </c>
      <c r="F2329" t="s">
        <v>546</v>
      </c>
      <c r="H2329">
        <v>27000</v>
      </c>
    </row>
    <row r="2330" spans="1:8" x14ac:dyDescent="0.3">
      <c r="A2330" t="str">
        <f t="shared" si="37"/>
        <v>19Wakefield</v>
      </c>
      <c r="B2330">
        <v>19</v>
      </c>
      <c r="C2330" t="s">
        <v>346</v>
      </c>
      <c r="D2330" t="s">
        <v>2623</v>
      </c>
      <c r="E2330" t="s">
        <v>529</v>
      </c>
      <c r="F2330" t="s">
        <v>530</v>
      </c>
      <c r="H2330">
        <v>55000</v>
      </c>
    </row>
    <row r="2331" spans="1:8" x14ac:dyDescent="0.3">
      <c r="A2331" t="str">
        <f t="shared" si="37"/>
        <v>20Wakefield</v>
      </c>
      <c r="B2331">
        <v>20</v>
      </c>
      <c r="C2331" t="s">
        <v>346</v>
      </c>
      <c r="D2331" t="s">
        <v>2623</v>
      </c>
      <c r="E2331" t="s">
        <v>509</v>
      </c>
      <c r="F2331" t="s">
        <v>546</v>
      </c>
      <c r="H2331">
        <v>46063</v>
      </c>
    </row>
    <row r="2332" spans="1:8" x14ac:dyDescent="0.3">
      <c r="A2332" t="str">
        <f t="shared" si="37"/>
        <v>21Wakefield</v>
      </c>
      <c r="B2332">
        <v>21</v>
      </c>
      <c r="C2332" t="s">
        <v>346</v>
      </c>
      <c r="D2332" t="s">
        <v>2624</v>
      </c>
      <c r="E2332" t="s">
        <v>521</v>
      </c>
      <c r="F2332" t="s">
        <v>546</v>
      </c>
      <c r="H2332">
        <v>6000</v>
      </c>
    </row>
    <row r="2333" spans="1:8" x14ac:dyDescent="0.3">
      <c r="A2333" t="str">
        <f t="shared" si="37"/>
        <v>22Wakefield</v>
      </c>
      <c r="B2333">
        <v>22</v>
      </c>
      <c r="C2333" t="s">
        <v>346</v>
      </c>
      <c r="D2333" t="s">
        <v>2625</v>
      </c>
      <c r="E2333" t="s">
        <v>534</v>
      </c>
      <c r="F2333" t="s">
        <v>538</v>
      </c>
      <c r="H2333">
        <v>523000</v>
      </c>
    </row>
    <row r="2334" spans="1:8" x14ac:dyDescent="0.3">
      <c r="A2334" t="str">
        <f t="shared" si="37"/>
        <v>23Wakefield</v>
      </c>
      <c r="B2334">
        <v>23</v>
      </c>
      <c r="C2334" t="s">
        <v>346</v>
      </c>
      <c r="D2334" t="s">
        <v>2626</v>
      </c>
      <c r="E2334" t="s">
        <v>527</v>
      </c>
      <c r="F2334" t="s">
        <v>528</v>
      </c>
      <c r="H2334">
        <v>481000</v>
      </c>
    </row>
    <row r="2335" spans="1:8" x14ac:dyDescent="0.3">
      <c r="A2335" t="str">
        <f t="shared" si="37"/>
        <v>1Walsall</v>
      </c>
      <c r="B2335">
        <v>1</v>
      </c>
      <c r="C2335" t="s">
        <v>348</v>
      </c>
      <c r="D2335" t="s">
        <v>2627</v>
      </c>
      <c r="E2335" t="s">
        <v>535</v>
      </c>
      <c r="F2335" t="s">
        <v>509</v>
      </c>
      <c r="H2335">
        <v>75300</v>
      </c>
    </row>
    <row r="2336" spans="1:8" x14ac:dyDescent="0.3">
      <c r="A2336" t="str">
        <f t="shared" si="37"/>
        <v>2Walsall</v>
      </c>
      <c r="B2336">
        <v>2</v>
      </c>
      <c r="C2336" t="s">
        <v>348</v>
      </c>
      <c r="D2336" t="s">
        <v>2627</v>
      </c>
      <c r="E2336" t="s">
        <v>535</v>
      </c>
      <c r="F2336" t="s">
        <v>536</v>
      </c>
      <c r="H2336">
        <v>1049407</v>
      </c>
    </row>
    <row r="2337" spans="1:8" x14ac:dyDescent="0.3">
      <c r="A2337" t="str">
        <f t="shared" si="37"/>
        <v>3Walsall</v>
      </c>
      <c r="B2337">
        <v>3</v>
      </c>
      <c r="C2337" t="s">
        <v>348</v>
      </c>
      <c r="D2337" t="s">
        <v>2628</v>
      </c>
      <c r="E2337" t="s">
        <v>523</v>
      </c>
      <c r="F2337" t="s">
        <v>531</v>
      </c>
      <c r="H2337">
        <v>1033103</v>
      </c>
    </row>
    <row r="2338" spans="1:8" x14ac:dyDescent="0.3">
      <c r="A2338" t="str">
        <f t="shared" si="37"/>
        <v>4Walsall</v>
      </c>
      <c r="B2338">
        <v>4</v>
      </c>
      <c r="C2338" t="s">
        <v>348</v>
      </c>
      <c r="D2338" t="s">
        <v>2629</v>
      </c>
      <c r="E2338" t="s">
        <v>534</v>
      </c>
      <c r="F2338" t="s">
        <v>538</v>
      </c>
      <c r="H2338">
        <v>148153</v>
      </c>
    </row>
    <row r="2339" spans="1:8" x14ac:dyDescent="0.3">
      <c r="A2339" t="str">
        <f t="shared" si="37"/>
        <v>5Walsall</v>
      </c>
      <c r="B2339">
        <v>5</v>
      </c>
      <c r="C2339" t="s">
        <v>348</v>
      </c>
      <c r="D2339" t="s">
        <v>2630</v>
      </c>
      <c r="E2339" t="s">
        <v>534</v>
      </c>
      <c r="F2339" t="s">
        <v>538</v>
      </c>
      <c r="H2339">
        <v>13593</v>
      </c>
    </row>
    <row r="2340" spans="1:8" x14ac:dyDescent="0.3">
      <c r="A2340" t="str">
        <f t="shared" si="37"/>
        <v>6Walsall</v>
      </c>
      <c r="B2340">
        <v>6</v>
      </c>
      <c r="C2340" t="s">
        <v>348</v>
      </c>
      <c r="D2340" t="s">
        <v>2631</v>
      </c>
      <c r="E2340" t="s">
        <v>521</v>
      </c>
      <c r="H2340">
        <v>25631</v>
      </c>
    </row>
    <row r="2341" spans="1:8" x14ac:dyDescent="0.3">
      <c r="A2341" t="str">
        <f t="shared" si="37"/>
        <v>7Walsall</v>
      </c>
      <c r="B2341">
        <v>7</v>
      </c>
      <c r="C2341" t="s">
        <v>348</v>
      </c>
      <c r="D2341" t="s">
        <v>2632</v>
      </c>
      <c r="E2341" t="s">
        <v>534</v>
      </c>
      <c r="F2341" t="s">
        <v>509</v>
      </c>
      <c r="H2341">
        <v>218000</v>
      </c>
    </row>
    <row r="2342" spans="1:8" x14ac:dyDescent="0.3">
      <c r="A2342" t="str">
        <f t="shared" si="37"/>
        <v>1Waltham Forest</v>
      </c>
      <c r="B2342">
        <v>1</v>
      </c>
      <c r="C2342" t="s">
        <v>350</v>
      </c>
      <c r="D2342" t="s">
        <v>2633</v>
      </c>
      <c r="E2342" t="s">
        <v>521</v>
      </c>
      <c r="H2342">
        <v>17243</v>
      </c>
    </row>
    <row r="2343" spans="1:8" x14ac:dyDescent="0.3">
      <c r="A2343" t="str">
        <f t="shared" si="37"/>
        <v>2Waltham Forest</v>
      </c>
      <c r="B2343">
        <v>2</v>
      </c>
      <c r="C2343" t="s">
        <v>350</v>
      </c>
      <c r="D2343" t="s">
        <v>934</v>
      </c>
      <c r="E2343" t="s">
        <v>535</v>
      </c>
      <c r="F2343" t="s">
        <v>536</v>
      </c>
      <c r="H2343">
        <v>890000</v>
      </c>
    </row>
    <row r="2344" spans="1:8" x14ac:dyDescent="0.3">
      <c r="A2344" t="str">
        <f t="shared" si="37"/>
        <v>3Waltham Forest</v>
      </c>
      <c r="B2344">
        <v>3</v>
      </c>
      <c r="C2344" t="s">
        <v>350</v>
      </c>
      <c r="D2344" t="s">
        <v>2634</v>
      </c>
      <c r="E2344" t="s">
        <v>522</v>
      </c>
      <c r="H2344">
        <v>15000</v>
      </c>
    </row>
    <row r="2345" spans="1:8" x14ac:dyDescent="0.3">
      <c r="A2345" t="str">
        <f t="shared" si="37"/>
        <v>4Waltham Forest</v>
      </c>
      <c r="B2345">
        <v>4</v>
      </c>
      <c r="C2345" t="s">
        <v>350</v>
      </c>
      <c r="D2345" t="s">
        <v>727</v>
      </c>
      <c r="E2345" t="s">
        <v>534</v>
      </c>
      <c r="F2345" t="s">
        <v>538</v>
      </c>
      <c r="H2345">
        <v>500000</v>
      </c>
    </row>
    <row r="2346" spans="1:8" x14ac:dyDescent="0.3">
      <c r="A2346" t="str">
        <f t="shared" si="37"/>
        <v>5Waltham Forest</v>
      </c>
      <c r="B2346">
        <v>5</v>
      </c>
      <c r="C2346" t="s">
        <v>350</v>
      </c>
      <c r="D2346" t="s">
        <v>2635</v>
      </c>
      <c r="E2346" t="s">
        <v>524</v>
      </c>
      <c r="F2346" t="s">
        <v>525</v>
      </c>
      <c r="H2346">
        <v>60000</v>
      </c>
    </row>
    <row r="2347" spans="1:8" x14ac:dyDescent="0.3">
      <c r="A2347" t="str">
        <f t="shared" si="37"/>
        <v>6Waltham Forest</v>
      </c>
      <c r="B2347">
        <v>6</v>
      </c>
      <c r="C2347" t="s">
        <v>350</v>
      </c>
      <c r="D2347" t="s">
        <v>432</v>
      </c>
      <c r="E2347" t="s">
        <v>523</v>
      </c>
      <c r="F2347" t="s">
        <v>531</v>
      </c>
      <c r="H2347">
        <v>494052</v>
      </c>
    </row>
    <row r="2348" spans="1:8" x14ac:dyDescent="0.3">
      <c r="A2348" t="str">
        <f t="shared" si="37"/>
        <v>1Wandsworth</v>
      </c>
      <c r="B2348">
        <v>1</v>
      </c>
      <c r="C2348" t="s">
        <v>352</v>
      </c>
      <c r="D2348" t="s">
        <v>2139</v>
      </c>
      <c r="E2348" t="s">
        <v>534</v>
      </c>
      <c r="F2348" t="s">
        <v>538</v>
      </c>
      <c r="H2348">
        <v>461713</v>
      </c>
    </row>
    <row r="2349" spans="1:8" x14ac:dyDescent="0.3">
      <c r="A2349" t="str">
        <f t="shared" si="37"/>
        <v>2Wandsworth</v>
      </c>
      <c r="B2349">
        <v>2</v>
      </c>
      <c r="C2349" t="s">
        <v>352</v>
      </c>
      <c r="D2349" t="s">
        <v>797</v>
      </c>
      <c r="E2349" t="s">
        <v>529</v>
      </c>
      <c r="F2349" t="s">
        <v>542</v>
      </c>
      <c r="H2349">
        <v>317230</v>
      </c>
    </row>
    <row r="2350" spans="1:8" x14ac:dyDescent="0.3">
      <c r="A2350" t="str">
        <f t="shared" si="37"/>
        <v>3Wandsworth</v>
      </c>
      <c r="B2350">
        <v>3</v>
      </c>
      <c r="C2350" t="s">
        <v>352</v>
      </c>
      <c r="D2350" t="s">
        <v>2140</v>
      </c>
      <c r="E2350" t="s">
        <v>532</v>
      </c>
      <c r="F2350" t="s">
        <v>533</v>
      </c>
      <c r="H2350">
        <v>382638</v>
      </c>
    </row>
    <row r="2351" spans="1:8" x14ac:dyDescent="0.3">
      <c r="A2351" t="str">
        <f t="shared" si="37"/>
        <v>4Wandsworth</v>
      </c>
      <c r="B2351">
        <v>4</v>
      </c>
      <c r="C2351" t="s">
        <v>352</v>
      </c>
      <c r="D2351" t="s">
        <v>2141</v>
      </c>
      <c r="E2351" t="s">
        <v>532</v>
      </c>
      <c r="F2351" t="s">
        <v>537</v>
      </c>
      <c r="H2351">
        <v>86800</v>
      </c>
    </row>
    <row r="2352" spans="1:8" x14ac:dyDescent="0.3">
      <c r="A2352" t="str">
        <f t="shared" si="37"/>
        <v>5Wandsworth</v>
      </c>
      <c r="B2352">
        <v>5</v>
      </c>
      <c r="C2352" t="s">
        <v>352</v>
      </c>
      <c r="D2352" t="s">
        <v>2142</v>
      </c>
      <c r="E2352" t="s">
        <v>543</v>
      </c>
      <c r="F2352" t="s">
        <v>544</v>
      </c>
      <c r="H2352">
        <v>359471</v>
      </c>
    </row>
    <row r="2353" spans="1:8" x14ac:dyDescent="0.3">
      <c r="A2353" t="str">
        <f t="shared" si="37"/>
        <v>6Wandsworth</v>
      </c>
      <c r="B2353">
        <v>6</v>
      </c>
      <c r="C2353" t="s">
        <v>352</v>
      </c>
      <c r="D2353" t="s">
        <v>2143</v>
      </c>
      <c r="E2353" t="s">
        <v>532</v>
      </c>
      <c r="F2353" t="s">
        <v>509</v>
      </c>
      <c r="H2353">
        <v>503000</v>
      </c>
    </row>
    <row r="2354" spans="1:8" x14ac:dyDescent="0.3">
      <c r="A2354" t="str">
        <f t="shared" si="37"/>
        <v>7Wandsworth</v>
      </c>
      <c r="B2354">
        <v>7</v>
      </c>
      <c r="C2354" t="s">
        <v>352</v>
      </c>
      <c r="D2354" t="s">
        <v>2144</v>
      </c>
      <c r="E2354" t="s">
        <v>524</v>
      </c>
      <c r="F2354" t="s">
        <v>525</v>
      </c>
      <c r="H2354">
        <v>428841</v>
      </c>
    </row>
    <row r="2355" spans="1:8" x14ac:dyDescent="0.3">
      <c r="A2355" t="str">
        <f t="shared" si="37"/>
        <v>1Warrington</v>
      </c>
      <c r="B2355">
        <v>1</v>
      </c>
      <c r="C2355" t="s">
        <v>354</v>
      </c>
      <c r="D2355" t="s">
        <v>2636</v>
      </c>
      <c r="E2355" t="s">
        <v>535</v>
      </c>
      <c r="F2355" t="s">
        <v>536</v>
      </c>
      <c r="H2355">
        <v>440000</v>
      </c>
    </row>
    <row r="2356" spans="1:8" x14ac:dyDescent="0.3">
      <c r="A2356" t="str">
        <f t="shared" si="37"/>
        <v>2Warrington</v>
      </c>
      <c r="B2356">
        <v>2</v>
      </c>
      <c r="C2356" t="s">
        <v>354</v>
      </c>
      <c r="D2356" t="s">
        <v>2637</v>
      </c>
      <c r="E2356" t="s">
        <v>521</v>
      </c>
      <c r="H2356">
        <v>14500</v>
      </c>
    </row>
    <row r="2357" spans="1:8" x14ac:dyDescent="0.3">
      <c r="A2357" t="str">
        <f t="shared" si="37"/>
        <v>3Warrington</v>
      </c>
      <c r="B2357">
        <v>3</v>
      </c>
      <c r="C2357" t="s">
        <v>354</v>
      </c>
      <c r="D2357" t="s">
        <v>2638</v>
      </c>
      <c r="E2357" t="s">
        <v>532</v>
      </c>
      <c r="F2357" t="s">
        <v>537</v>
      </c>
      <c r="H2357">
        <v>150000</v>
      </c>
    </row>
    <row r="2358" spans="1:8" x14ac:dyDescent="0.3">
      <c r="A2358" t="str">
        <f t="shared" si="37"/>
        <v>4Warrington</v>
      </c>
      <c r="B2358">
        <v>4</v>
      </c>
      <c r="C2358" t="s">
        <v>354</v>
      </c>
      <c r="D2358" t="s">
        <v>2639</v>
      </c>
      <c r="E2358" t="s">
        <v>529</v>
      </c>
      <c r="F2358" t="s">
        <v>542</v>
      </c>
      <c r="H2358">
        <v>120000</v>
      </c>
    </row>
    <row r="2359" spans="1:8" x14ac:dyDescent="0.3">
      <c r="A2359" t="str">
        <f t="shared" si="37"/>
        <v>5Warrington</v>
      </c>
      <c r="B2359">
        <v>5</v>
      </c>
      <c r="C2359" t="s">
        <v>354</v>
      </c>
      <c r="D2359" t="s">
        <v>2640</v>
      </c>
      <c r="E2359" t="s">
        <v>523</v>
      </c>
      <c r="F2359" t="s">
        <v>509</v>
      </c>
      <c r="H2359">
        <v>363500</v>
      </c>
    </row>
    <row r="2360" spans="1:8" x14ac:dyDescent="0.3">
      <c r="A2360" t="str">
        <f t="shared" si="37"/>
        <v>6Warrington</v>
      </c>
      <c r="B2360">
        <v>6</v>
      </c>
      <c r="C2360" t="s">
        <v>354</v>
      </c>
      <c r="D2360" t="s">
        <v>2641</v>
      </c>
      <c r="E2360" t="s">
        <v>532</v>
      </c>
      <c r="F2360" t="s">
        <v>533</v>
      </c>
      <c r="H2360">
        <v>50000</v>
      </c>
    </row>
    <row r="2361" spans="1:8" x14ac:dyDescent="0.3">
      <c r="A2361" t="str">
        <f t="shared" si="37"/>
        <v>7Warrington</v>
      </c>
      <c r="B2361">
        <v>7</v>
      </c>
      <c r="C2361" t="s">
        <v>354</v>
      </c>
      <c r="D2361" t="s">
        <v>2642</v>
      </c>
      <c r="E2361" t="s">
        <v>532</v>
      </c>
      <c r="F2361" t="s">
        <v>537</v>
      </c>
      <c r="H2361">
        <v>107500</v>
      </c>
    </row>
    <row r="2362" spans="1:8" x14ac:dyDescent="0.3">
      <c r="A2362" t="str">
        <f t="shared" si="37"/>
        <v>8Warrington</v>
      </c>
      <c r="B2362">
        <v>8</v>
      </c>
      <c r="C2362" t="s">
        <v>354</v>
      </c>
      <c r="D2362" t="s">
        <v>2643</v>
      </c>
      <c r="E2362" t="s">
        <v>509</v>
      </c>
      <c r="H2362">
        <v>154000</v>
      </c>
    </row>
    <row r="2363" spans="1:8" x14ac:dyDescent="0.3">
      <c r="A2363" t="str">
        <f t="shared" si="37"/>
        <v>9Warrington</v>
      </c>
      <c r="B2363">
        <v>9</v>
      </c>
      <c r="C2363" t="s">
        <v>354</v>
      </c>
      <c r="D2363" t="s">
        <v>2644</v>
      </c>
      <c r="E2363" t="s">
        <v>523</v>
      </c>
      <c r="F2363" t="s">
        <v>541</v>
      </c>
      <c r="H2363">
        <v>182000</v>
      </c>
    </row>
    <row r="2364" spans="1:8" x14ac:dyDescent="0.3">
      <c r="A2364" t="str">
        <f t="shared" si="37"/>
        <v>10Warrington</v>
      </c>
      <c r="B2364">
        <v>10</v>
      </c>
      <c r="C2364" t="s">
        <v>354</v>
      </c>
      <c r="D2364" t="s">
        <v>2645</v>
      </c>
      <c r="E2364" t="s">
        <v>532</v>
      </c>
      <c r="F2364" t="s">
        <v>533</v>
      </c>
      <c r="H2364">
        <v>412000</v>
      </c>
    </row>
    <row r="2365" spans="1:8" x14ac:dyDescent="0.3">
      <c r="A2365" t="str">
        <f t="shared" si="37"/>
        <v>11Warrington</v>
      </c>
      <c r="B2365">
        <v>11</v>
      </c>
      <c r="C2365" t="s">
        <v>354</v>
      </c>
      <c r="D2365" t="s">
        <v>2646</v>
      </c>
      <c r="E2365" t="s">
        <v>529</v>
      </c>
      <c r="F2365" t="s">
        <v>509</v>
      </c>
      <c r="H2365">
        <v>35000</v>
      </c>
    </row>
    <row r="2366" spans="1:8" x14ac:dyDescent="0.3">
      <c r="A2366" t="str">
        <f t="shared" si="37"/>
        <v>12Warrington</v>
      </c>
      <c r="B2366">
        <v>12</v>
      </c>
      <c r="C2366" t="s">
        <v>354</v>
      </c>
      <c r="D2366" t="s">
        <v>2647</v>
      </c>
      <c r="E2366" t="s">
        <v>509</v>
      </c>
      <c r="H2366">
        <v>40000</v>
      </c>
    </row>
    <row r="2367" spans="1:8" x14ac:dyDescent="0.3">
      <c r="A2367" t="str">
        <f t="shared" si="37"/>
        <v>1Warwickshire</v>
      </c>
      <c r="B2367">
        <v>1</v>
      </c>
      <c r="C2367" t="s">
        <v>356</v>
      </c>
      <c r="D2367" t="s">
        <v>2648</v>
      </c>
      <c r="E2367" t="s">
        <v>534</v>
      </c>
      <c r="F2367" t="s">
        <v>509</v>
      </c>
      <c r="H2367">
        <v>67200</v>
      </c>
    </row>
    <row r="2368" spans="1:8" x14ac:dyDescent="0.3">
      <c r="A2368" t="str">
        <f t="shared" si="37"/>
        <v>2Warwickshire</v>
      </c>
      <c r="B2368">
        <v>2</v>
      </c>
      <c r="C2368" t="s">
        <v>356</v>
      </c>
      <c r="D2368" t="s">
        <v>2649</v>
      </c>
      <c r="E2368" t="s">
        <v>529</v>
      </c>
      <c r="F2368" t="s">
        <v>542</v>
      </c>
      <c r="H2368">
        <v>183500</v>
      </c>
    </row>
    <row r="2369" spans="1:8" x14ac:dyDescent="0.3">
      <c r="A2369" t="str">
        <f t="shared" si="37"/>
        <v>3Warwickshire</v>
      </c>
      <c r="B2369">
        <v>3</v>
      </c>
      <c r="C2369" t="s">
        <v>356</v>
      </c>
      <c r="D2369" t="s">
        <v>2650</v>
      </c>
      <c r="E2369" t="s">
        <v>529</v>
      </c>
      <c r="F2369" t="s">
        <v>542</v>
      </c>
      <c r="H2369">
        <v>36000</v>
      </c>
    </row>
    <row r="2370" spans="1:8" x14ac:dyDescent="0.3">
      <c r="A2370" t="str">
        <f t="shared" si="37"/>
        <v>4Warwickshire</v>
      </c>
      <c r="B2370">
        <v>4</v>
      </c>
      <c r="C2370" t="s">
        <v>356</v>
      </c>
      <c r="D2370" t="s">
        <v>2651</v>
      </c>
      <c r="E2370" t="s">
        <v>535</v>
      </c>
      <c r="F2370" t="s">
        <v>536</v>
      </c>
      <c r="H2370">
        <v>236333</v>
      </c>
    </row>
    <row r="2371" spans="1:8" x14ac:dyDescent="0.3">
      <c r="A2371" t="str">
        <f t="shared" si="37"/>
        <v>5Warwickshire</v>
      </c>
      <c r="B2371">
        <v>5</v>
      </c>
      <c r="C2371" t="s">
        <v>356</v>
      </c>
      <c r="D2371" t="s">
        <v>2652</v>
      </c>
      <c r="E2371" t="s">
        <v>523</v>
      </c>
      <c r="F2371" t="s">
        <v>531</v>
      </c>
      <c r="H2371">
        <v>296520</v>
      </c>
    </row>
    <row r="2372" spans="1:8" x14ac:dyDescent="0.3">
      <c r="A2372" t="str">
        <f t="shared" si="37"/>
        <v>6Warwickshire</v>
      </c>
      <c r="B2372">
        <v>6</v>
      </c>
      <c r="C2372" t="s">
        <v>356</v>
      </c>
      <c r="D2372" t="s">
        <v>2653</v>
      </c>
      <c r="E2372" t="s">
        <v>529</v>
      </c>
      <c r="F2372" t="s">
        <v>542</v>
      </c>
      <c r="H2372">
        <v>639583</v>
      </c>
    </row>
    <row r="2373" spans="1:8" x14ac:dyDescent="0.3">
      <c r="A2373" t="str">
        <f t="shared" si="37"/>
        <v>7Warwickshire</v>
      </c>
      <c r="B2373">
        <v>7</v>
      </c>
      <c r="C2373" t="s">
        <v>356</v>
      </c>
      <c r="D2373" t="s">
        <v>2654</v>
      </c>
      <c r="E2373" t="s">
        <v>529</v>
      </c>
      <c r="F2373" t="s">
        <v>542</v>
      </c>
      <c r="H2373">
        <v>218400</v>
      </c>
    </row>
    <row r="2374" spans="1:8" x14ac:dyDescent="0.3">
      <c r="A2374" t="str">
        <f t="shared" si="37"/>
        <v>8Warwickshire</v>
      </c>
      <c r="B2374">
        <v>8</v>
      </c>
      <c r="C2374" t="s">
        <v>356</v>
      </c>
      <c r="D2374" t="s">
        <v>2655</v>
      </c>
      <c r="E2374" t="s">
        <v>543</v>
      </c>
      <c r="F2374" t="s">
        <v>544</v>
      </c>
      <c r="H2374">
        <v>1247592</v>
      </c>
    </row>
    <row r="2375" spans="1:8" x14ac:dyDescent="0.3">
      <c r="A2375" t="str">
        <f t="shared" ref="A2375:A2438" si="38">B2375&amp;C2375</f>
        <v>9Warwickshire</v>
      </c>
      <c r="B2375">
        <v>9</v>
      </c>
      <c r="C2375" t="s">
        <v>356</v>
      </c>
      <c r="D2375" t="s">
        <v>2656</v>
      </c>
      <c r="E2375" t="s">
        <v>521</v>
      </c>
      <c r="F2375" t="s">
        <v>546</v>
      </c>
      <c r="H2375">
        <v>9600</v>
      </c>
    </row>
    <row r="2376" spans="1:8" x14ac:dyDescent="0.3">
      <c r="A2376" t="str">
        <f t="shared" si="38"/>
        <v>10Warwickshire</v>
      </c>
      <c r="B2376">
        <v>10</v>
      </c>
      <c r="C2376" t="s">
        <v>356</v>
      </c>
      <c r="D2376" t="s">
        <v>2657</v>
      </c>
      <c r="E2376" t="s">
        <v>524</v>
      </c>
      <c r="F2376" t="s">
        <v>525</v>
      </c>
      <c r="H2376">
        <v>146000</v>
      </c>
    </row>
    <row r="2377" spans="1:8" x14ac:dyDescent="0.3">
      <c r="A2377" t="str">
        <f t="shared" si="38"/>
        <v>11Warwickshire</v>
      </c>
      <c r="B2377">
        <v>11</v>
      </c>
      <c r="C2377" t="s">
        <v>356</v>
      </c>
      <c r="D2377" t="s">
        <v>2658</v>
      </c>
      <c r="E2377" t="s">
        <v>523</v>
      </c>
      <c r="F2377" t="s">
        <v>531</v>
      </c>
      <c r="H2377">
        <v>18000</v>
      </c>
    </row>
    <row r="2378" spans="1:8" x14ac:dyDescent="0.3">
      <c r="A2378" t="str">
        <f t="shared" si="38"/>
        <v>12Warwickshire</v>
      </c>
      <c r="B2378">
        <v>12</v>
      </c>
      <c r="C2378" t="s">
        <v>356</v>
      </c>
      <c r="D2378" t="s">
        <v>2659</v>
      </c>
      <c r="E2378" t="s">
        <v>524</v>
      </c>
      <c r="F2378" t="s">
        <v>525</v>
      </c>
      <c r="H2378">
        <v>200000</v>
      </c>
    </row>
    <row r="2379" spans="1:8" x14ac:dyDescent="0.3">
      <c r="A2379" t="str">
        <f t="shared" si="38"/>
        <v>13Warwickshire</v>
      </c>
      <c r="B2379">
        <v>13</v>
      </c>
      <c r="C2379" t="s">
        <v>356</v>
      </c>
      <c r="D2379" t="s">
        <v>2660</v>
      </c>
      <c r="E2379" t="s">
        <v>534</v>
      </c>
      <c r="F2379" t="s">
        <v>538</v>
      </c>
      <c r="H2379">
        <v>56000</v>
      </c>
    </row>
    <row r="2380" spans="1:8" x14ac:dyDescent="0.3">
      <c r="A2380" t="str">
        <f t="shared" si="38"/>
        <v>14Warwickshire</v>
      </c>
      <c r="B2380">
        <v>14</v>
      </c>
      <c r="C2380" t="s">
        <v>356</v>
      </c>
      <c r="D2380" t="s">
        <v>2661</v>
      </c>
      <c r="E2380" t="s">
        <v>532</v>
      </c>
      <c r="F2380" t="s">
        <v>533</v>
      </c>
      <c r="H2380">
        <v>1222570</v>
      </c>
    </row>
    <row r="2381" spans="1:8" x14ac:dyDescent="0.3">
      <c r="A2381" t="str">
        <f t="shared" si="38"/>
        <v>15Warwickshire</v>
      </c>
      <c r="B2381">
        <v>15</v>
      </c>
      <c r="C2381" t="s">
        <v>356</v>
      </c>
      <c r="D2381" t="s">
        <v>2662</v>
      </c>
      <c r="E2381" t="s">
        <v>532</v>
      </c>
      <c r="F2381" t="s">
        <v>533</v>
      </c>
      <c r="H2381">
        <v>20000</v>
      </c>
    </row>
    <row r="2382" spans="1:8" x14ac:dyDescent="0.3">
      <c r="A2382" t="str">
        <f t="shared" si="38"/>
        <v>16Warwickshire</v>
      </c>
      <c r="B2382">
        <v>16</v>
      </c>
      <c r="C2382" t="s">
        <v>356</v>
      </c>
      <c r="D2382" t="s">
        <v>2663</v>
      </c>
      <c r="E2382" t="s">
        <v>532</v>
      </c>
      <c r="F2382" t="s">
        <v>533</v>
      </c>
      <c r="H2382">
        <v>193746</v>
      </c>
    </row>
    <row r="2383" spans="1:8" x14ac:dyDescent="0.3">
      <c r="A2383" t="str">
        <f t="shared" si="38"/>
        <v>17Warwickshire</v>
      </c>
      <c r="B2383">
        <v>17</v>
      </c>
      <c r="C2383" t="s">
        <v>356</v>
      </c>
      <c r="D2383" t="s">
        <v>2664</v>
      </c>
      <c r="E2383" t="s">
        <v>535</v>
      </c>
      <c r="F2383" t="s">
        <v>536</v>
      </c>
      <c r="H2383">
        <v>100000</v>
      </c>
    </row>
    <row r="2384" spans="1:8" x14ac:dyDescent="0.3">
      <c r="A2384" t="str">
        <f t="shared" si="38"/>
        <v>18Warwickshire</v>
      </c>
      <c r="B2384">
        <v>18</v>
      </c>
      <c r="C2384" t="s">
        <v>356</v>
      </c>
      <c r="D2384" t="s">
        <v>2665</v>
      </c>
      <c r="E2384" t="s">
        <v>532</v>
      </c>
      <c r="F2384" t="s">
        <v>537</v>
      </c>
      <c r="H2384">
        <v>259500</v>
      </c>
    </row>
    <row r="2385" spans="1:8" x14ac:dyDescent="0.3">
      <c r="A2385" t="str">
        <f t="shared" si="38"/>
        <v>19Warwickshire</v>
      </c>
      <c r="B2385">
        <v>19</v>
      </c>
      <c r="C2385" t="s">
        <v>356</v>
      </c>
      <c r="D2385" t="s">
        <v>2666</v>
      </c>
      <c r="E2385" t="s">
        <v>532</v>
      </c>
      <c r="F2385" t="s">
        <v>537</v>
      </c>
      <c r="H2385">
        <v>43700</v>
      </c>
    </row>
    <row r="2386" spans="1:8" x14ac:dyDescent="0.3">
      <c r="A2386" t="str">
        <f t="shared" si="38"/>
        <v>20Warwickshire</v>
      </c>
      <c r="B2386">
        <v>20</v>
      </c>
      <c r="C2386" t="s">
        <v>356</v>
      </c>
      <c r="D2386" t="s">
        <v>2667</v>
      </c>
      <c r="E2386" t="s">
        <v>532</v>
      </c>
      <c r="F2386" t="s">
        <v>537</v>
      </c>
      <c r="H2386">
        <v>383700</v>
      </c>
    </row>
    <row r="2387" spans="1:8" x14ac:dyDescent="0.3">
      <c r="A2387" t="str">
        <f t="shared" si="38"/>
        <v>21Warwickshire</v>
      </c>
      <c r="B2387">
        <v>21</v>
      </c>
      <c r="C2387" t="s">
        <v>356</v>
      </c>
      <c r="D2387" t="s">
        <v>2668</v>
      </c>
      <c r="E2387" t="s">
        <v>529</v>
      </c>
      <c r="F2387" t="s">
        <v>550</v>
      </c>
      <c r="H2387">
        <v>8600</v>
      </c>
    </row>
    <row r="2388" spans="1:8" x14ac:dyDescent="0.3">
      <c r="A2388" t="str">
        <f t="shared" si="38"/>
        <v>22Warwickshire</v>
      </c>
      <c r="B2388">
        <v>22</v>
      </c>
      <c r="C2388" t="s">
        <v>356</v>
      </c>
      <c r="D2388" t="s">
        <v>2669</v>
      </c>
      <c r="E2388" t="s">
        <v>509</v>
      </c>
      <c r="F2388" t="s">
        <v>546</v>
      </c>
      <c r="H2388">
        <v>374052</v>
      </c>
    </row>
    <row r="2389" spans="1:8" x14ac:dyDescent="0.3">
      <c r="A2389" t="str">
        <f t="shared" si="38"/>
        <v>1West Berkshire</v>
      </c>
      <c r="B2389">
        <v>1</v>
      </c>
      <c r="C2389" t="s">
        <v>358</v>
      </c>
      <c r="D2389" t="s">
        <v>982</v>
      </c>
      <c r="E2389" t="s">
        <v>521</v>
      </c>
      <c r="F2389" t="s">
        <v>381</v>
      </c>
      <c r="H2389">
        <v>11844</v>
      </c>
    </row>
    <row r="2390" spans="1:8" x14ac:dyDescent="0.3">
      <c r="A2390" t="str">
        <f t="shared" si="38"/>
        <v>2West Berkshire</v>
      </c>
      <c r="B2390">
        <v>2</v>
      </c>
      <c r="C2390" t="s">
        <v>358</v>
      </c>
      <c r="D2390" t="s">
        <v>2670</v>
      </c>
      <c r="E2390" t="s">
        <v>549</v>
      </c>
      <c r="F2390" t="s">
        <v>546</v>
      </c>
      <c r="H2390">
        <v>59334</v>
      </c>
    </row>
    <row r="2391" spans="1:8" x14ac:dyDescent="0.3">
      <c r="A2391" t="str">
        <f t="shared" si="38"/>
        <v>3West Berkshire</v>
      </c>
      <c r="B2391">
        <v>3</v>
      </c>
      <c r="C2391" t="s">
        <v>358</v>
      </c>
      <c r="D2391" t="s">
        <v>893</v>
      </c>
      <c r="E2391" t="s">
        <v>529</v>
      </c>
      <c r="F2391" t="s">
        <v>546</v>
      </c>
      <c r="H2391">
        <v>99747</v>
      </c>
    </row>
    <row r="2392" spans="1:8" x14ac:dyDescent="0.3">
      <c r="A2392" t="str">
        <f t="shared" si="38"/>
        <v>4West Berkshire</v>
      </c>
      <c r="B2392">
        <v>4</v>
      </c>
      <c r="C2392" t="s">
        <v>358</v>
      </c>
      <c r="D2392" t="s">
        <v>893</v>
      </c>
      <c r="E2392" t="s">
        <v>529</v>
      </c>
      <c r="F2392" t="s">
        <v>530</v>
      </c>
      <c r="H2392">
        <v>767253</v>
      </c>
    </row>
    <row r="2393" spans="1:8" x14ac:dyDescent="0.3">
      <c r="A2393" t="str">
        <f t="shared" si="38"/>
        <v>5West Berkshire</v>
      </c>
      <c r="B2393">
        <v>5</v>
      </c>
      <c r="C2393" t="s">
        <v>358</v>
      </c>
      <c r="D2393" t="s">
        <v>2671</v>
      </c>
      <c r="E2393" t="s">
        <v>529</v>
      </c>
      <c r="F2393" t="s">
        <v>509</v>
      </c>
      <c r="H2393">
        <v>9000</v>
      </c>
    </row>
    <row r="2394" spans="1:8" x14ac:dyDescent="0.3">
      <c r="A2394" t="str">
        <f t="shared" si="38"/>
        <v>6West Berkshire</v>
      </c>
      <c r="B2394">
        <v>6</v>
      </c>
      <c r="C2394" t="s">
        <v>358</v>
      </c>
      <c r="D2394" t="s">
        <v>2672</v>
      </c>
      <c r="E2394" t="s">
        <v>527</v>
      </c>
      <c r="F2394" t="s">
        <v>539</v>
      </c>
      <c r="H2394">
        <v>150000</v>
      </c>
    </row>
    <row r="2395" spans="1:8" x14ac:dyDescent="0.3">
      <c r="A2395" t="str">
        <f t="shared" si="38"/>
        <v>7West Berkshire</v>
      </c>
      <c r="B2395">
        <v>7</v>
      </c>
      <c r="C2395" t="s">
        <v>358</v>
      </c>
      <c r="D2395" t="s">
        <v>2673</v>
      </c>
      <c r="E2395" t="s">
        <v>524</v>
      </c>
      <c r="F2395" t="s">
        <v>525</v>
      </c>
      <c r="H2395">
        <v>23058</v>
      </c>
    </row>
    <row r="2396" spans="1:8" x14ac:dyDescent="0.3">
      <c r="A2396" t="str">
        <f t="shared" si="38"/>
        <v>8West Berkshire</v>
      </c>
      <c r="B2396">
        <v>8</v>
      </c>
      <c r="C2396" t="s">
        <v>358</v>
      </c>
      <c r="D2396" t="s">
        <v>2673</v>
      </c>
      <c r="E2396" t="s">
        <v>524</v>
      </c>
      <c r="F2396" t="s">
        <v>526</v>
      </c>
      <c r="H2396">
        <v>23058</v>
      </c>
    </row>
    <row r="2397" spans="1:8" x14ac:dyDescent="0.3">
      <c r="A2397" t="str">
        <f t="shared" si="38"/>
        <v>9West Berkshire</v>
      </c>
      <c r="B2397">
        <v>9</v>
      </c>
      <c r="C2397" t="s">
        <v>358</v>
      </c>
      <c r="D2397" t="s">
        <v>2673</v>
      </c>
      <c r="E2397" t="s">
        <v>522</v>
      </c>
      <c r="F2397" t="s">
        <v>546</v>
      </c>
      <c r="H2397">
        <v>23343</v>
      </c>
    </row>
    <row r="2398" spans="1:8" x14ac:dyDescent="0.3">
      <c r="A2398" t="str">
        <f t="shared" si="38"/>
        <v>10West Berkshire</v>
      </c>
      <c r="B2398">
        <v>10</v>
      </c>
      <c r="C2398" t="s">
        <v>358</v>
      </c>
      <c r="D2398" t="s">
        <v>2673</v>
      </c>
      <c r="E2398" t="s">
        <v>522</v>
      </c>
      <c r="F2398" t="s">
        <v>526</v>
      </c>
      <c r="H2398">
        <v>17778</v>
      </c>
    </row>
    <row r="2399" spans="1:8" x14ac:dyDescent="0.3">
      <c r="A2399" t="str">
        <f t="shared" si="38"/>
        <v>1West Northamptonshire</v>
      </c>
      <c r="B2399">
        <v>1</v>
      </c>
      <c r="C2399" t="s">
        <v>360</v>
      </c>
      <c r="D2399" t="s">
        <v>2674</v>
      </c>
      <c r="E2399" t="s">
        <v>532</v>
      </c>
      <c r="F2399" t="s">
        <v>537</v>
      </c>
      <c r="H2399">
        <v>187820</v>
      </c>
    </row>
    <row r="2400" spans="1:8" x14ac:dyDescent="0.3">
      <c r="A2400" t="str">
        <f t="shared" si="38"/>
        <v>2West Northamptonshire</v>
      </c>
      <c r="B2400">
        <v>2</v>
      </c>
      <c r="C2400" t="s">
        <v>360</v>
      </c>
      <c r="D2400" t="s">
        <v>2675</v>
      </c>
      <c r="E2400" t="s">
        <v>527</v>
      </c>
      <c r="F2400" t="s">
        <v>539</v>
      </c>
      <c r="H2400">
        <v>206000</v>
      </c>
    </row>
    <row r="2401" spans="1:8" x14ac:dyDescent="0.3">
      <c r="A2401" t="str">
        <f t="shared" si="38"/>
        <v>3West Northamptonshire</v>
      </c>
      <c r="B2401">
        <v>3</v>
      </c>
      <c r="C2401" t="s">
        <v>360</v>
      </c>
      <c r="D2401" t="s">
        <v>2676</v>
      </c>
      <c r="E2401" t="s">
        <v>523</v>
      </c>
      <c r="F2401" t="s">
        <v>531</v>
      </c>
      <c r="H2401">
        <v>45360</v>
      </c>
    </row>
    <row r="2402" spans="1:8" x14ac:dyDescent="0.3">
      <c r="A2402" t="str">
        <f t="shared" si="38"/>
        <v>4West Northamptonshire</v>
      </c>
      <c r="B2402">
        <v>4</v>
      </c>
      <c r="C2402" t="s">
        <v>360</v>
      </c>
      <c r="D2402" t="s">
        <v>2677</v>
      </c>
      <c r="E2402" t="s">
        <v>535</v>
      </c>
      <c r="F2402" t="s">
        <v>536</v>
      </c>
      <c r="H2402">
        <v>36000</v>
      </c>
    </row>
    <row r="2403" spans="1:8" x14ac:dyDescent="0.3">
      <c r="A2403" t="str">
        <f t="shared" si="38"/>
        <v>5West Northamptonshire</v>
      </c>
      <c r="B2403">
        <v>5</v>
      </c>
      <c r="C2403" t="s">
        <v>360</v>
      </c>
      <c r="D2403" t="s">
        <v>2678</v>
      </c>
      <c r="E2403" t="s">
        <v>524</v>
      </c>
      <c r="F2403" t="s">
        <v>547</v>
      </c>
      <c r="H2403">
        <v>89850</v>
      </c>
    </row>
    <row r="2404" spans="1:8" x14ac:dyDescent="0.3">
      <c r="A2404" t="str">
        <f t="shared" si="38"/>
        <v>6West Northamptonshire</v>
      </c>
      <c r="B2404">
        <v>6</v>
      </c>
      <c r="C2404" t="s">
        <v>360</v>
      </c>
      <c r="D2404" t="s">
        <v>2679</v>
      </c>
      <c r="E2404" t="s">
        <v>521</v>
      </c>
      <c r="H2404">
        <v>17900</v>
      </c>
    </row>
    <row r="2405" spans="1:8" x14ac:dyDescent="0.3">
      <c r="A2405" t="str">
        <f t="shared" si="38"/>
        <v>7West Northamptonshire</v>
      </c>
      <c r="B2405">
        <v>7</v>
      </c>
      <c r="C2405" t="s">
        <v>360</v>
      </c>
      <c r="D2405" t="s">
        <v>802</v>
      </c>
      <c r="E2405" t="s">
        <v>523</v>
      </c>
      <c r="F2405" t="s">
        <v>531</v>
      </c>
      <c r="H2405">
        <v>1188418</v>
      </c>
    </row>
    <row r="2406" spans="1:8" x14ac:dyDescent="0.3">
      <c r="A2406" t="str">
        <f t="shared" si="38"/>
        <v>8West Northamptonshire</v>
      </c>
      <c r="B2406">
        <v>8</v>
      </c>
      <c r="C2406" t="s">
        <v>360</v>
      </c>
      <c r="D2406" t="s">
        <v>2680</v>
      </c>
      <c r="E2406" t="s">
        <v>524</v>
      </c>
      <c r="F2406" t="s">
        <v>547</v>
      </c>
      <c r="H2406">
        <v>495923</v>
      </c>
    </row>
    <row r="2407" spans="1:8" x14ac:dyDescent="0.3">
      <c r="A2407" t="str">
        <f t="shared" si="38"/>
        <v>9West Northamptonshire</v>
      </c>
      <c r="B2407">
        <v>9</v>
      </c>
      <c r="C2407" t="s">
        <v>360</v>
      </c>
      <c r="D2407" t="s">
        <v>1731</v>
      </c>
      <c r="E2407" t="s">
        <v>524</v>
      </c>
      <c r="F2407" t="s">
        <v>547</v>
      </c>
      <c r="H2407">
        <v>14131</v>
      </c>
    </row>
    <row r="2408" spans="1:8" x14ac:dyDescent="0.3">
      <c r="A2408" t="str">
        <f t="shared" si="38"/>
        <v>10West Northamptonshire</v>
      </c>
      <c r="B2408">
        <v>10</v>
      </c>
      <c r="C2408" t="s">
        <v>360</v>
      </c>
      <c r="D2408" t="s">
        <v>2681</v>
      </c>
      <c r="E2408" t="s">
        <v>524</v>
      </c>
      <c r="F2408" t="s">
        <v>547</v>
      </c>
      <c r="H2408">
        <v>69500</v>
      </c>
    </row>
    <row r="2409" spans="1:8" x14ac:dyDescent="0.3">
      <c r="A2409" t="str">
        <f t="shared" si="38"/>
        <v>11West Northamptonshire</v>
      </c>
      <c r="B2409">
        <v>11</v>
      </c>
      <c r="C2409" t="s">
        <v>360</v>
      </c>
      <c r="D2409" t="s">
        <v>2682</v>
      </c>
      <c r="E2409" t="s">
        <v>523</v>
      </c>
      <c r="F2409" t="s">
        <v>531</v>
      </c>
      <c r="H2409">
        <v>176400</v>
      </c>
    </row>
    <row r="2410" spans="1:8" x14ac:dyDescent="0.3">
      <c r="A2410" t="str">
        <f t="shared" si="38"/>
        <v>12West Northamptonshire</v>
      </c>
      <c r="B2410">
        <v>12</v>
      </c>
      <c r="C2410" t="s">
        <v>360</v>
      </c>
      <c r="D2410" t="s">
        <v>2683</v>
      </c>
      <c r="E2410" t="s">
        <v>535</v>
      </c>
      <c r="F2410" t="s">
        <v>536</v>
      </c>
      <c r="H2410">
        <v>450281</v>
      </c>
    </row>
    <row r="2411" spans="1:8" x14ac:dyDescent="0.3">
      <c r="A2411" t="str">
        <f t="shared" si="38"/>
        <v>13West Northamptonshire</v>
      </c>
      <c r="B2411">
        <v>13</v>
      </c>
      <c r="C2411" t="s">
        <v>360</v>
      </c>
      <c r="D2411" t="s">
        <v>2684</v>
      </c>
      <c r="E2411" t="s">
        <v>523</v>
      </c>
      <c r="F2411" t="s">
        <v>531</v>
      </c>
      <c r="H2411">
        <v>105948</v>
      </c>
    </row>
    <row r="2412" spans="1:8" x14ac:dyDescent="0.3">
      <c r="A2412" t="str">
        <f t="shared" si="38"/>
        <v>14West Northamptonshire</v>
      </c>
      <c r="B2412">
        <v>14</v>
      </c>
      <c r="C2412" t="s">
        <v>360</v>
      </c>
      <c r="D2412" t="s">
        <v>2685</v>
      </c>
      <c r="E2412" t="s">
        <v>535</v>
      </c>
      <c r="F2412" t="s">
        <v>536</v>
      </c>
      <c r="H2412">
        <v>216000</v>
      </c>
    </row>
    <row r="2413" spans="1:8" x14ac:dyDescent="0.3">
      <c r="A2413" t="str">
        <f t="shared" si="38"/>
        <v>15West Northamptonshire</v>
      </c>
      <c r="B2413">
        <v>15</v>
      </c>
      <c r="C2413" t="s">
        <v>360</v>
      </c>
      <c r="D2413" t="s">
        <v>2686</v>
      </c>
      <c r="E2413" t="s">
        <v>527</v>
      </c>
      <c r="F2413" t="s">
        <v>528</v>
      </c>
      <c r="H2413">
        <v>413280</v>
      </c>
    </row>
    <row r="2414" spans="1:8" x14ac:dyDescent="0.3">
      <c r="A2414" t="str">
        <f t="shared" si="38"/>
        <v>16West Northamptonshire</v>
      </c>
      <c r="B2414">
        <v>16</v>
      </c>
      <c r="C2414" t="s">
        <v>360</v>
      </c>
      <c r="D2414" t="s">
        <v>2687</v>
      </c>
      <c r="E2414" t="s">
        <v>524</v>
      </c>
      <c r="F2414" t="s">
        <v>547</v>
      </c>
      <c r="H2414">
        <v>25000</v>
      </c>
    </row>
    <row r="2415" spans="1:8" x14ac:dyDescent="0.3">
      <c r="A2415" t="str">
        <f t="shared" si="38"/>
        <v>1West Sussex</v>
      </c>
      <c r="B2415">
        <v>1</v>
      </c>
      <c r="C2415" t="s">
        <v>362</v>
      </c>
      <c r="D2415" t="s">
        <v>2688</v>
      </c>
      <c r="E2415" t="s">
        <v>509</v>
      </c>
      <c r="F2415" t="s">
        <v>381</v>
      </c>
      <c r="H2415">
        <v>60000</v>
      </c>
    </row>
    <row r="2416" spans="1:8" x14ac:dyDescent="0.3">
      <c r="A2416" t="str">
        <f t="shared" si="38"/>
        <v>2West Sussex</v>
      </c>
      <c r="B2416">
        <v>2</v>
      </c>
      <c r="C2416" t="s">
        <v>362</v>
      </c>
      <c r="D2416" t="s">
        <v>2689</v>
      </c>
      <c r="E2416" t="s">
        <v>532</v>
      </c>
      <c r="F2416" t="s">
        <v>533</v>
      </c>
      <c r="H2416">
        <v>75000</v>
      </c>
    </row>
    <row r="2417" spans="1:8" x14ac:dyDescent="0.3">
      <c r="A2417" t="str">
        <f t="shared" si="38"/>
        <v>3West Sussex</v>
      </c>
      <c r="B2417">
        <v>3</v>
      </c>
      <c r="C2417" t="s">
        <v>362</v>
      </c>
      <c r="D2417" t="s">
        <v>2690</v>
      </c>
      <c r="E2417" t="s">
        <v>529</v>
      </c>
      <c r="F2417" t="s">
        <v>542</v>
      </c>
      <c r="H2417">
        <v>160000</v>
      </c>
    </row>
    <row r="2418" spans="1:8" x14ac:dyDescent="0.3">
      <c r="A2418" t="str">
        <f t="shared" si="38"/>
        <v>4West Sussex</v>
      </c>
      <c r="B2418">
        <v>4</v>
      </c>
      <c r="C2418" t="s">
        <v>362</v>
      </c>
      <c r="D2418" t="s">
        <v>2691</v>
      </c>
      <c r="E2418" t="s">
        <v>532</v>
      </c>
      <c r="F2418" t="s">
        <v>537</v>
      </c>
      <c r="H2418">
        <v>780000</v>
      </c>
    </row>
    <row r="2419" spans="1:8" x14ac:dyDescent="0.3">
      <c r="A2419" t="str">
        <f t="shared" si="38"/>
        <v>5West Sussex</v>
      </c>
      <c r="B2419">
        <v>5</v>
      </c>
      <c r="C2419" t="s">
        <v>362</v>
      </c>
      <c r="D2419" t="s">
        <v>2692</v>
      </c>
      <c r="E2419" t="s">
        <v>529</v>
      </c>
      <c r="F2419" t="s">
        <v>542</v>
      </c>
      <c r="H2419">
        <v>60000</v>
      </c>
    </row>
    <row r="2420" spans="1:8" x14ac:dyDescent="0.3">
      <c r="A2420" t="str">
        <f t="shared" si="38"/>
        <v>6West Sussex</v>
      </c>
      <c r="B2420">
        <v>6</v>
      </c>
      <c r="C2420" t="s">
        <v>362</v>
      </c>
      <c r="D2420" t="s">
        <v>2693</v>
      </c>
      <c r="E2420" t="s">
        <v>524</v>
      </c>
      <c r="F2420" t="s">
        <v>525</v>
      </c>
      <c r="H2420">
        <v>294498</v>
      </c>
    </row>
    <row r="2421" spans="1:8" x14ac:dyDescent="0.3">
      <c r="A2421" t="str">
        <f t="shared" si="38"/>
        <v>7West Sussex</v>
      </c>
      <c r="B2421">
        <v>7</v>
      </c>
      <c r="C2421" t="s">
        <v>362</v>
      </c>
      <c r="D2421" t="s">
        <v>2694</v>
      </c>
      <c r="E2421" t="s">
        <v>529</v>
      </c>
      <c r="F2421" t="s">
        <v>542</v>
      </c>
      <c r="H2421">
        <v>333540</v>
      </c>
    </row>
    <row r="2422" spans="1:8" x14ac:dyDescent="0.3">
      <c r="A2422" t="str">
        <f t="shared" si="38"/>
        <v>8West Sussex</v>
      </c>
      <c r="B2422">
        <v>8</v>
      </c>
      <c r="C2422" t="s">
        <v>362</v>
      </c>
      <c r="D2422" t="s">
        <v>2695</v>
      </c>
      <c r="E2422" t="s">
        <v>509</v>
      </c>
      <c r="F2422" t="s">
        <v>546</v>
      </c>
      <c r="H2422">
        <v>108980</v>
      </c>
    </row>
    <row r="2423" spans="1:8" x14ac:dyDescent="0.3">
      <c r="A2423" t="str">
        <f t="shared" si="38"/>
        <v>9West Sussex</v>
      </c>
      <c r="B2423">
        <v>9</v>
      </c>
      <c r="C2423" t="s">
        <v>362</v>
      </c>
      <c r="D2423" t="s">
        <v>2696</v>
      </c>
      <c r="E2423" t="s">
        <v>509</v>
      </c>
      <c r="F2423" t="s">
        <v>546</v>
      </c>
      <c r="H2423">
        <v>24740</v>
      </c>
    </row>
    <row r="2424" spans="1:8" x14ac:dyDescent="0.3">
      <c r="A2424" t="str">
        <f t="shared" si="38"/>
        <v>10West Sussex</v>
      </c>
      <c r="B2424">
        <v>10</v>
      </c>
      <c r="C2424" t="s">
        <v>362</v>
      </c>
      <c r="D2424" t="s">
        <v>2697</v>
      </c>
      <c r="E2424" t="s">
        <v>509</v>
      </c>
      <c r="F2424" t="s">
        <v>546</v>
      </c>
      <c r="H2424">
        <v>173866</v>
      </c>
    </row>
    <row r="2425" spans="1:8" x14ac:dyDescent="0.3">
      <c r="A2425" t="str">
        <f t="shared" si="38"/>
        <v>11West Sussex</v>
      </c>
      <c r="B2425">
        <v>11</v>
      </c>
      <c r="C2425" t="s">
        <v>362</v>
      </c>
      <c r="D2425" t="s">
        <v>2698</v>
      </c>
      <c r="E2425" t="s">
        <v>535</v>
      </c>
      <c r="F2425" t="s">
        <v>536</v>
      </c>
      <c r="H2425">
        <v>664337</v>
      </c>
    </row>
    <row r="2426" spans="1:8" x14ac:dyDescent="0.3">
      <c r="A2426" t="str">
        <f t="shared" si="38"/>
        <v>12West Sussex</v>
      </c>
      <c r="B2426">
        <v>12</v>
      </c>
      <c r="C2426" t="s">
        <v>362</v>
      </c>
      <c r="D2426" t="s">
        <v>2699</v>
      </c>
      <c r="E2426" t="s">
        <v>532</v>
      </c>
      <c r="F2426" t="s">
        <v>537</v>
      </c>
      <c r="H2426">
        <v>351000</v>
      </c>
    </row>
    <row r="2427" spans="1:8" x14ac:dyDescent="0.3">
      <c r="A2427" t="str">
        <f t="shared" si="38"/>
        <v>13West Sussex</v>
      </c>
      <c r="B2427">
        <v>13</v>
      </c>
      <c r="C2427" t="s">
        <v>362</v>
      </c>
      <c r="D2427" t="s">
        <v>2700</v>
      </c>
      <c r="E2427" t="s">
        <v>529</v>
      </c>
      <c r="F2427" t="s">
        <v>542</v>
      </c>
      <c r="H2427">
        <v>390000</v>
      </c>
    </row>
    <row r="2428" spans="1:8" x14ac:dyDescent="0.3">
      <c r="A2428" t="str">
        <f t="shared" si="38"/>
        <v>14West Sussex</v>
      </c>
      <c r="B2428">
        <v>14</v>
      </c>
      <c r="C2428" t="s">
        <v>362</v>
      </c>
      <c r="D2428" t="s">
        <v>2701</v>
      </c>
      <c r="E2428" t="s">
        <v>532</v>
      </c>
      <c r="F2428" t="s">
        <v>545</v>
      </c>
      <c r="H2428">
        <v>90000</v>
      </c>
    </row>
    <row r="2429" spans="1:8" x14ac:dyDescent="0.3">
      <c r="A2429" t="str">
        <f t="shared" si="38"/>
        <v>15West Sussex</v>
      </c>
      <c r="B2429">
        <v>15</v>
      </c>
      <c r="C2429" t="s">
        <v>362</v>
      </c>
      <c r="D2429" t="s">
        <v>2702</v>
      </c>
      <c r="E2429" t="s">
        <v>532</v>
      </c>
      <c r="F2429" t="s">
        <v>509</v>
      </c>
      <c r="H2429">
        <v>410000</v>
      </c>
    </row>
    <row r="2430" spans="1:8" x14ac:dyDescent="0.3">
      <c r="A2430" t="str">
        <f t="shared" si="38"/>
        <v>16West Sussex</v>
      </c>
      <c r="B2430">
        <v>16</v>
      </c>
      <c r="C2430" t="s">
        <v>362</v>
      </c>
      <c r="D2430" t="s">
        <v>2703</v>
      </c>
      <c r="E2430" t="s">
        <v>529</v>
      </c>
      <c r="F2430" t="s">
        <v>530</v>
      </c>
      <c r="H2430">
        <v>400000</v>
      </c>
    </row>
    <row r="2431" spans="1:8" x14ac:dyDescent="0.3">
      <c r="A2431" t="str">
        <f t="shared" si="38"/>
        <v>17West Sussex</v>
      </c>
      <c r="B2431">
        <v>17</v>
      </c>
      <c r="C2431" t="s">
        <v>362</v>
      </c>
      <c r="D2431" t="s">
        <v>2704</v>
      </c>
      <c r="E2431" t="s">
        <v>529</v>
      </c>
      <c r="F2431" t="s">
        <v>530</v>
      </c>
      <c r="H2431">
        <v>200000</v>
      </c>
    </row>
    <row r="2432" spans="1:8" x14ac:dyDescent="0.3">
      <c r="A2432" t="str">
        <f t="shared" si="38"/>
        <v>18West Sussex</v>
      </c>
      <c r="B2432">
        <v>18</v>
      </c>
      <c r="C2432" t="s">
        <v>362</v>
      </c>
      <c r="D2432" t="s">
        <v>2705</v>
      </c>
      <c r="E2432" t="s">
        <v>522</v>
      </c>
      <c r="F2432" t="s">
        <v>546</v>
      </c>
      <c r="H2432">
        <v>500000</v>
      </c>
    </row>
    <row r="2433" spans="1:8" x14ac:dyDescent="0.3">
      <c r="A2433" t="str">
        <f t="shared" si="38"/>
        <v>19West Sussex</v>
      </c>
      <c r="B2433">
        <v>19</v>
      </c>
      <c r="C2433" t="s">
        <v>362</v>
      </c>
      <c r="D2433" t="s">
        <v>2706</v>
      </c>
      <c r="E2433" t="s">
        <v>509</v>
      </c>
      <c r="F2433" t="s">
        <v>546</v>
      </c>
      <c r="H2433">
        <v>150000</v>
      </c>
    </row>
    <row r="2434" spans="1:8" x14ac:dyDescent="0.3">
      <c r="A2434" t="str">
        <f t="shared" si="38"/>
        <v>20West Sussex</v>
      </c>
      <c r="B2434">
        <v>20</v>
      </c>
      <c r="C2434" t="s">
        <v>362</v>
      </c>
      <c r="D2434" t="s">
        <v>2707</v>
      </c>
      <c r="E2434" t="s">
        <v>509</v>
      </c>
      <c r="F2434" t="s">
        <v>546</v>
      </c>
      <c r="H2434">
        <v>70000</v>
      </c>
    </row>
    <row r="2435" spans="1:8" x14ac:dyDescent="0.3">
      <c r="A2435" t="str">
        <f t="shared" si="38"/>
        <v>21West Sussex</v>
      </c>
      <c r="B2435">
        <v>21</v>
      </c>
      <c r="C2435" t="s">
        <v>362</v>
      </c>
      <c r="D2435" t="s">
        <v>2708</v>
      </c>
      <c r="E2435" t="s">
        <v>509</v>
      </c>
      <c r="F2435" t="s">
        <v>546</v>
      </c>
      <c r="H2435">
        <v>54900</v>
      </c>
    </row>
    <row r="2436" spans="1:8" x14ac:dyDescent="0.3">
      <c r="A2436" t="str">
        <f t="shared" si="38"/>
        <v>22West Sussex</v>
      </c>
      <c r="B2436">
        <v>22</v>
      </c>
      <c r="C2436" t="s">
        <v>362</v>
      </c>
      <c r="D2436" t="s">
        <v>2709</v>
      </c>
      <c r="E2436" t="s">
        <v>509</v>
      </c>
      <c r="F2436" t="s">
        <v>546</v>
      </c>
      <c r="H2436">
        <v>300000</v>
      </c>
    </row>
    <row r="2437" spans="1:8" x14ac:dyDescent="0.3">
      <c r="A2437" t="str">
        <f t="shared" si="38"/>
        <v>23West Sussex</v>
      </c>
      <c r="B2437">
        <v>23</v>
      </c>
      <c r="C2437" t="s">
        <v>362</v>
      </c>
      <c r="D2437" t="s">
        <v>2710</v>
      </c>
      <c r="E2437" t="s">
        <v>509</v>
      </c>
      <c r="F2437" t="s">
        <v>546</v>
      </c>
      <c r="H2437">
        <v>100000</v>
      </c>
    </row>
    <row r="2438" spans="1:8" x14ac:dyDescent="0.3">
      <c r="A2438" t="str">
        <f t="shared" si="38"/>
        <v>24West Sussex</v>
      </c>
      <c r="B2438">
        <v>24</v>
      </c>
      <c r="C2438" t="s">
        <v>362</v>
      </c>
      <c r="D2438" t="s">
        <v>2711</v>
      </c>
      <c r="E2438" t="s">
        <v>535</v>
      </c>
      <c r="F2438" t="s">
        <v>536</v>
      </c>
      <c r="H2438">
        <v>212877</v>
      </c>
    </row>
    <row r="2439" spans="1:8" x14ac:dyDescent="0.3">
      <c r="A2439" t="str">
        <f t="shared" ref="A2439:A2502" si="39">B2439&amp;C2439</f>
        <v>25West Sussex</v>
      </c>
      <c r="B2439">
        <v>25</v>
      </c>
      <c r="C2439" t="s">
        <v>362</v>
      </c>
      <c r="D2439" t="s">
        <v>2712</v>
      </c>
      <c r="E2439" t="s">
        <v>509</v>
      </c>
      <c r="F2439" t="s">
        <v>546</v>
      </c>
      <c r="H2439">
        <v>150000</v>
      </c>
    </row>
    <row r="2440" spans="1:8" x14ac:dyDescent="0.3">
      <c r="A2440" t="str">
        <f t="shared" si="39"/>
        <v>26West Sussex</v>
      </c>
      <c r="B2440">
        <v>26</v>
      </c>
      <c r="C2440" t="s">
        <v>362</v>
      </c>
      <c r="D2440" t="s">
        <v>2713</v>
      </c>
      <c r="E2440" t="s">
        <v>509</v>
      </c>
      <c r="F2440" t="s">
        <v>546</v>
      </c>
      <c r="H2440">
        <v>120000</v>
      </c>
    </row>
    <row r="2441" spans="1:8" x14ac:dyDescent="0.3">
      <c r="A2441" t="str">
        <f t="shared" si="39"/>
        <v>27West Sussex</v>
      </c>
      <c r="B2441">
        <v>27</v>
      </c>
      <c r="C2441" t="s">
        <v>362</v>
      </c>
      <c r="D2441" t="s">
        <v>2714</v>
      </c>
      <c r="E2441" t="s">
        <v>534</v>
      </c>
      <c r="F2441" t="s">
        <v>509</v>
      </c>
      <c r="H2441">
        <v>13636</v>
      </c>
    </row>
    <row r="2442" spans="1:8" x14ac:dyDescent="0.3">
      <c r="A2442" t="str">
        <f t="shared" si="39"/>
        <v>28West Sussex</v>
      </c>
      <c r="B2442">
        <v>28</v>
      </c>
      <c r="C2442" t="s">
        <v>362</v>
      </c>
      <c r="D2442" t="s">
        <v>2715</v>
      </c>
      <c r="E2442" t="s">
        <v>509</v>
      </c>
      <c r="F2442" t="s">
        <v>546</v>
      </c>
      <c r="H2442">
        <v>45000</v>
      </c>
    </row>
    <row r="2443" spans="1:8" x14ac:dyDescent="0.3">
      <c r="A2443" t="str">
        <f t="shared" si="39"/>
        <v>29West Sussex</v>
      </c>
      <c r="B2443">
        <v>29</v>
      </c>
      <c r="C2443" t="s">
        <v>362</v>
      </c>
      <c r="D2443" t="s">
        <v>2716</v>
      </c>
      <c r="E2443" t="s">
        <v>529</v>
      </c>
      <c r="F2443" t="s">
        <v>509</v>
      </c>
      <c r="H2443">
        <v>83053</v>
      </c>
    </row>
    <row r="2444" spans="1:8" x14ac:dyDescent="0.3">
      <c r="A2444" t="str">
        <f t="shared" si="39"/>
        <v>30West Sussex</v>
      </c>
      <c r="B2444">
        <v>30</v>
      </c>
      <c r="C2444" t="s">
        <v>362</v>
      </c>
      <c r="D2444" t="s">
        <v>2717</v>
      </c>
      <c r="E2444" t="s">
        <v>509</v>
      </c>
      <c r="F2444" t="s">
        <v>546</v>
      </c>
      <c r="H2444">
        <v>36610</v>
      </c>
    </row>
    <row r="2445" spans="1:8" x14ac:dyDescent="0.3">
      <c r="A2445" t="str">
        <f t="shared" si="39"/>
        <v>31West Sussex</v>
      </c>
      <c r="B2445">
        <v>31</v>
      </c>
      <c r="C2445" t="s">
        <v>362</v>
      </c>
      <c r="D2445" t="s">
        <v>2718</v>
      </c>
      <c r="E2445" t="s">
        <v>509</v>
      </c>
      <c r="F2445" t="s">
        <v>546</v>
      </c>
      <c r="H2445">
        <v>124998</v>
      </c>
    </row>
    <row r="2446" spans="1:8" x14ac:dyDescent="0.3">
      <c r="A2446" t="str">
        <f t="shared" si="39"/>
        <v>32West Sussex</v>
      </c>
      <c r="B2446">
        <v>32</v>
      </c>
      <c r="C2446" t="s">
        <v>362</v>
      </c>
      <c r="D2446" t="s">
        <v>2719</v>
      </c>
      <c r="E2446" t="s">
        <v>529</v>
      </c>
      <c r="F2446" t="s">
        <v>542</v>
      </c>
      <c r="H2446">
        <v>160000</v>
      </c>
    </row>
    <row r="2447" spans="1:8" x14ac:dyDescent="0.3">
      <c r="A2447" t="str">
        <f t="shared" si="39"/>
        <v>33West Sussex</v>
      </c>
      <c r="B2447">
        <v>33</v>
      </c>
      <c r="C2447" t="s">
        <v>362</v>
      </c>
      <c r="D2447" t="s">
        <v>2720</v>
      </c>
      <c r="E2447" t="s">
        <v>529</v>
      </c>
      <c r="F2447" t="s">
        <v>509</v>
      </c>
      <c r="H2447">
        <v>64000</v>
      </c>
    </row>
    <row r="2448" spans="1:8" x14ac:dyDescent="0.3">
      <c r="A2448" t="str">
        <f t="shared" si="39"/>
        <v>34West Sussex</v>
      </c>
      <c r="B2448">
        <v>34</v>
      </c>
      <c r="C2448" t="s">
        <v>362</v>
      </c>
      <c r="D2448" t="s">
        <v>2721</v>
      </c>
      <c r="E2448" t="s">
        <v>524</v>
      </c>
      <c r="F2448" t="s">
        <v>525</v>
      </c>
      <c r="H2448">
        <v>200000</v>
      </c>
    </row>
    <row r="2449" spans="1:8" x14ac:dyDescent="0.3">
      <c r="A2449" t="str">
        <f t="shared" si="39"/>
        <v>1Westminster</v>
      </c>
      <c r="B2449">
        <v>1</v>
      </c>
      <c r="C2449" t="s">
        <v>364</v>
      </c>
      <c r="D2449" t="s">
        <v>524</v>
      </c>
      <c r="E2449" t="s">
        <v>524</v>
      </c>
      <c r="F2449" t="s">
        <v>525</v>
      </c>
      <c r="H2449">
        <v>100000</v>
      </c>
    </row>
    <row r="2450" spans="1:8" x14ac:dyDescent="0.3">
      <c r="A2450" t="str">
        <f t="shared" si="39"/>
        <v>2Westminster</v>
      </c>
      <c r="B2450">
        <v>2</v>
      </c>
      <c r="C2450" t="s">
        <v>364</v>
      </c>
      <c r="D2450" t="s">
        <v>887</v>
      </c>
      <c r="E2450" t="s">
        <v>521</v>
      </c>
      <c r="H2450">
        <v>11026</v>
      </c>
    </row>
    <row r="2451" spans="1:8" x14ac:dyDescent="0.3">
      <c r="A2451" t="str">
        <f t="shared" si="39"/>
        <v>3Westminster</v>
      </c>
      <c r="B2451">
        <v>3</v>
      </c>
      <c r="C2451" t="s">
        <v>364</v>
      </c>
      <c r="D2451" t="s">
        <v>534</v>
      </c>
      <c r="E2451" t="s">
        <v>534</v>
      </c>
      <c r="F2451" t="s">
        <v>538</v>
      </c>
      <c r="H2451">
        <v>130000</v>
      </c>
    </row>
    <row r="2452" spans="1:8" x14ac:dyDescent="0.3">
      <c r="A2452" t="str">
        <f t="shared" si="39"/>
        <v>4Westminster</v>
      </c>
      <c r="B2452">
        <v>4</v>
      </c>
      <c r="C2452" t="s">
        <v>364</v>
      </c>
      <c r="D2452" t="s">
        <v>535</v>
      </c>
      <c r="E2452" t="s">
        <v>535</v>
      </c>
      <c r="F2452" t="s">
        <v>536</v>
      </c>
      <c r="H2452">
        <v>280000</v>
      </c>
    </row>
    <row r="2453" spans="1:8" x14ac:dyDescent="0.3">
      <c r="A2453" t="str">
        <f t="shared" si="39"/>
        <v>5Westminster</v>
      </c>
      <c r="B2453">
        <v>5</v>
      </c>
      <c r="C2453" t="s">
        <v>364</v>
      </c>
      <c r="D2453" t="s">
        <v>1595</v>
      </c>
      <c r="E2453" t="s">
        <v>529</v>
      </c>
      <c r="F2453" t="s">
        <v>542</v>
      </c>
      <c r="H2453">
        <v>995706</v>
      </c>
    </row>
    <row r="2454" spans="1:8" x14ac:dyDescent="0.3">
      <c r="A2454" t="str">
        <f t="shared" si="39"/>
        <v>6Westminster</v>
      </c>
      <c r="B2454">
        <v>6</v>
      </c>
      <c r="C2454" t="s">
        <v>364</v>
      </c>
      <c r="D2454" t="s">
        <v>527</v>
      </c>
      <c r="E2454" t="s">
        <v>527</v>
      </c>
      <c r="F2454" t="s">
        <v>528</v>
      </c>
      <c r="H2454">
        <v>25000</v>
      </c>
    </row>
    <row r="2455" spans="1:8" x14ac:dyDescent="0.3">
      <c r="A2455" t="str">
        <f t="shared" si="39"/>
        <v>7Westminster</v>
      </c>
      <c r="B2455">
        <v>7</v>
      </c>
      <c r="C2455" t="s">
        <v>364</v>
      </c>
      <c r="D2455" t="s">
        <v>543</v>
      </c>
      <c r="E2455" t="s">
        <v>543</v>
      </c>
      <c r="F2455" t="s">
        <v>544</v>
      </c>
      <c r="H2455">
        <v>100000</v>
      </c>
    </row>
    <row r="2456" spans="1:8" x14ac:dyDescent="0.3">
      <c r="A2456" t="str">
        <f t="shared" si="39"/>
        <v>8Westminster</v>
      </c>
      <c r="B2456">
        <v>8</v>
      </c>
      <c r="C2456" t="s">
        <v>364</v>
      </c>
      <c r="D2456" t="s">
        <v>522</v>
      </c>
      <c r="E2456" t="s">
        <v>522</v>
      </c>
      <c r="H2456">
        <v>30000</v>
      </c>
    </row>
    <row r="2457" spans="1:8" x14ac:dyDescent="0.3">
      <c r="A2457" t="str">
        <f t="shared" si="39"/>
        <v>9Westminster</v>
      </c>
      <c r="B2457">
        <v>9</v>
      </c>
      <c r="C2457" t="s">
        <v>364</v>
      </c>
      <c r="D2457" t="s">
        <v>1596</v>
      </c>
      <c r="E2457" t="s">
        <v>535</v>
      </c>
      <c r="F2457" t="s">
        <v>536</v>
      </c>
      <c r="H2457">
        <v>120000</v>
      </c>
    </row>
    <row r="2458" spans="1:8" x14ac:dyDescent="0.3">
      <c r="A2458" t="str">
        <f t="shared" si="39"/>
        <v>10Westminster</v>
      </c>
      <c r="B2458">
        <v>10</v>
      </c>
      <c r="C2458" t="s">
        <v>364</v>
      </c>
      <c r="D2458" t="s">
        <v>1597</v>
      </c>
      <c r="E2458" t="s">
        <v>509</v>
      </c>
      <c r="H2458">
        <v>81974</v>
      </c>
    </row>
    <row r="2459" spans="1:8" x14ac:dyDescent="0.3">
      <c r="A2459" t="str">
        <f t="shared" si="39"/>
        <v>11Westminster</v>
      </c>
      <c r="B2459">
        <v>11</v>
      </c>
      <c r="C2459" t="s">
        <v>364</v>
      </c>
      <c r="D2459" t="s">
        <v>1598</v>
      </c>
      <c r="E2459" t="s">
        <v>532</v>
      </c>
      <c r="F2459" t="s">
        <v>533</v>
      </c>
      <c r="H2459">
        <v>228927</v>
      </c>
    </row>
    <row r="2460" spans="1:8" x14ac:dyDescent="0.3">
      <c r="A2460" t="str">
        <f t="shared" si="39"/>
        <v>1Wigan</v>
      </c>
      <c r="B2460">
        <v>1</v>
      </c>
      <c r="C2460" t="s">
        <v>366</v>
      </c>
      <c r="D2460" t="s">
        <v>2722</v>
      </c>
      <c r="E2460" t="s">
        <v>532</v>
      </c>
      <c r="F2460" t="s">
        <v>545</v>
      </c>
      <c r="H2460">
        <v>191000</v>
      </c>
    </row>
    <row r="2461" spans="1:8" x14ac:dyDescent="0.3">
      <c r="A2461" t="str">
        <f t="shared" si="39"/>
        <v>2Wigan</v>
      </c>
      <c r="B2461">
        <v>2</v>
      </c>
      <c r="C2461" t="s">
        <v>366</v>
      </c>
      <c r="D2461" t="s">
        <v>2723</v>
      </c>
      <c r="E2461" t="s">
        <v>529</v>
      </c>
      <c r="F2461" t="s">
        <v>542</v>
      </c>
      <c r="H2461">
        <v>400000</v>
      </c>
    </row>
    <row r="2462" spans="1:8" x14ac:dyDescent="0.3">
      <c r="A2462" t="str">
        <f t="shared" si="39"/>
        <v>3Wigan</v>
      </c>
      <c r="B2462">
        <v>3</v>
      </c>
      <c r="C2462" t="s">
        <v>366</v>
      </c>
      <c r="D2462" t="s">
        <v>2724</v>
      </c>
      <c r="E2462" t="s">
        <v>523</v>
      </c>
      <c r="F2462" t="s">
        <v>531</v>
      </c>
      <c r="H2462">
        <v>196000</v>
      </c>
    </row>
    <row r="2463" spans="1:8" x14ac:dyDescent="0.3">
      <c r="A2463" t="str">
        <f t="shared" si="39"/>
        <v>4Wigan</v>
      </c>
      <c r="B2463">
        <v>4</v>
      </c>
      <c r="C2463" t="s">
        <v>366</v>
      </c>
      <c r="D2463" t="s">
        <v>2725</v>
      </c>
      <c r="E2463" t="s">
        <v>527</v>
      </c>
      <c r="F2463" t="s">
        <v>552</v>
      </c>
      <c r="H2463">
        <v>2220435</v>
      </c>
    </row>
    <row r="2464" spans="1:8" x14ac:dyDescent="0.3">
      <c r="A2464" t="str">
        <f t="shared" si="39"/>
        <v>5Wigan</v>
      </c>
      <c r="B2464">
        <v>5</v>
      </c>
      <c r="C2464" t="s">
        <v>366</v>
      </c>
      <c r="D2464" t="s">
        <v>2726</v>
      </c>
      <c r="E2464" t="s">
        <v>529</v>
      </c>
      <c r="F2464" t="s">
        <v>542</v>
      </c>
      <c r="H2464">
        <v>274000</v>
      </c>
    </row>
    <row r="2465" spans="1:8" x14ac:dyDescent="0.3">
      <c r="A2465" t="str">
        <f t="shared" si="39"/>
        <v>6Wigan</v>
      </c>
      <c r="B2465">
        <v>6</v>
      </c>
      <c r="C2465" t="s">
        <v>366</v>
      </c>
      <c r="D2465" t="s">
        <v>2727</v>
      </c>
      <c r="E2465" t="s">
        <v>509</v>
      </c>
      <c r="H2465">
        <v>120000</v>
      </c>
    </row>
    <row r="2466" spans="1:8" x14ac:dyDescent="0.3">
      <c r="A2466" t="str">
        <f t="shared" si="39"/>
        <v>7Wigan</v>
      </c>
      <c r="B2466">
        <v>7</v>
      </c>
      <c r="C2466" t="s">
        <v>366</v>
      </c>
      <c r="D2466" t="s">
        <v>2728</v>
      </c>
      <c r="E2466" t="s">
        <v>534</v>
      </c>
      <c r="F2466" t="s">
        <v>538</v>
      </c>
      <c r="H2466">
        <v>250000</v>
      </c>
    </row>
    <row r="2467" spans="1:8" x14ac:dyDescent="0.3">
      <c r="A2467" t="str">
        <f t="shared" si="39"/>
        <v>1Wiltshire</v>
      </c>
      <c r="B2467">
        <v>1</v>
      </c>
      <c r="C2467" t="s">
        <v>368</v>
      </c>
      <c r="D2467" t="s">
        <v>2729</v>
      </c>
      <c r="E2467" t="s">
        <v>522</v>
      </c>
      <c r="H2467">
        <v>109000</v>
      </c>
    </row>
    <row r="2468" spans="1:8" x14ac:dyDescent="0.3">
      <c r="A2468" t="str">
        <f t="shared" si="39"/>
        <v>2Wiltshire</v>
      </c>
      <c r="B2468">
        <v>2</v>
      </c>
      <c r="C2468" t="s">
        <v>368</v>
      </c>
      <c r="D2468" t="s">
        <v>2730</v>
      </c>
      <c r="E2468" t="s">
        <v>522</v>
      </c>
      <c r="H2468">
        <v>375000</v>
      </c>
    </row>
    <row r="2469" spans="1:8" x14ac:dyDescent="0.3">
      <c r="A2469" t="str">
        <f t="shared" si="39"/>
        <v>3Wiltshire</v>
      </c>
      <c r="B2469">
        <v>3</v>
      </c>
      <c r="C2469" t="s">
        <v>368</v>
      </c>
      <c r="D2469" t="s">
        <v>2731</v>
      </c>
      <c r="E2469" t="s">
        <v>529</v>
      </c>
      <c r="F2469" t="s">
        <v>530</v>
      </c>
      <c r="H2469">
        <v>500000</v>
      </c>
    </row>
    <row r="2470" spans="1:8" x14ac:dyDescent="0.3">
      <c r="A2470" t="str">
        <f t="shared" si="39"/>
        <v>4Wiltshire</v>
      </c>
      <c r="B2470">
        <v>4</v>
      </c>
      <c r="C2470" t="s">
        <v>368</v>
      </c>
      <c r="D2470" t="s">
        <v>2732</v>
      </c>
      <c r="E2470" t="s">
        <v>532</v>
      </c>
      <c r="F2470" t="s">
        <v>509</v>
      </c>
      <c r="H2470">
        <v>1323000</v>
      </c>
    </row>
    <row r="2471" spans="1:8" x14ac:dyDescent="0.3">
      <c r="A2471" t="str">
        <f t="shared" si="39"/>
        <v>5Wiltshire</v>
      </c>
      <c r="B2471">
        <v>5</v>
      </c>
      <c r="C2471" t="s">
        <v>368</v>
      </c>
      <c r="D2471" t="s">
        <v>2733</v>
      </c>
      <c r="E2471" t="s">
        <v>527</v>
      </c>
      <c r="F2471" t="s">
        <v>528</v>
      </c>
      <c r="H2471">
        <v>778000</v>
      </c>
    </row>
    <row r="2472" spans="1:8" x14ac:dyDescent="0.3">
      <c r="A2472" t="str">
        <f t="shared" si="39"/>
        <v>6Wiltshire</v>
      </c>
      <c r="B2472">
        <v>6</v>
      </c>
      <c r="C2472" t="s">
        <v>368</v>
      </c>
      <c r="D2472" t="s">
        <v>2734</v>
      </c>
      <c r="E2472" t="s">
        <v>532</v>
      </c>
      <c r="F2472" t="s">
        <v>537</v>
      </c>
      <c r="H2472">
        <v>89000</v>
      </c>
    </row>
    <row r="2473" spans="1:8" x14ac:dyDescent="0.3">
      <c r="A2473" t="str">
        <f t="shared" si="39"/>
        <v>7Wiltshire</v>
      </c>
      <c r="B2473">
        <v>7</v>
      </c>
      <c r="C2473" t="s">
        <v>368</v>
      </c>
      <c r="D2473" t="s">
        <v>2735</v>
      </c>
      <c r="E2473" t="s">
        <v>522</v>
      </c>
      <c r="H2473">
        <v>59000</v>
      </c>
    </row>
    <row r="2474" spans="1:8" x14ac:dyDescent="0.3">
      <c r="A2474" t="str">
        <f t="shared" si="39"/>
        <v>8Wiltshire</v>
      </c>
      <c r="B2474">
        <v>8</v>
      </c>
      <c r="C2474" t="s">
        <v>368</v>
      </c>
      <c r="D2474" t="s">
        <v>2736</v>
      </c>
      <c r="E2474" t="s">
        <v>524</v>
      </c>
      <c r="F2474" t="s">
        <v>525</v>
      </c>
      <c r="H2474">
        <v>178000</v>
      </c>
    </row>
    <row r="2475" spans="1:8" x14ac:dyDescent="0.3">
      <c r="A2475" t="str">
        <f t="shared" si="39"/>
        <v>9Wiltshire</v>
      </c>
      <c r="B2475">
        <v>9</v>
      </c>
      <c r="C2475" t="s">
        <v>368</v>
      </c>
      <c r="D2475" t="s">
        <v>748</v>
      </c>
      <c r="E2475" t="s">
        <v>521</v>
      </c>
      <c r="H2475">
        <v>45000</v>
      </c>
    </row>
    <row r="2476" spans="1:8" x14ac:dyDescent="0.3">
      <c r="A2476" t="str">
        <f t="shared" si="39"/>
        <v>10Wiltshire</v>
      </c>
      <c r="B2476">
        <v>10</v>
      </c>
      <c r="C2476" t="s">
        <v>368</v>
      </c>
      <c r="D2476" t="s">
        <v>2737</v>
      </c>
      <c r="E2476" t="s">
        <v>529</v>
      </c>
      <c r="H2476">
        <v>75000</v>
      </c>
    </row>
    <row r="2477" spans="1:8" x14ac:dyDescent="0.3">
      <c r="A2477" t="str">
        <f t="shared" si="39"/>
        <v>11Wiltshire</v>
      </c>
      <c r="B2477">
        <v>11</v>
      </c>
      <c r="C2477" t="s">
        <v>368</v>
      </c>
      <c r="D2477" t="s">
        <v>2738</v>
      </c>
      <c r="E2477" t="s">
        <v>522</v>
      </c>
      <c r="F2477" t="s">
        <v>381</v>
      </c>
      <c r="H2477">
        <v>324000</v>
      </c>
    </row>
    <row r="2478" spans="1:8" x14ac:dyDescent="0.3">
      <c r="A2478" t="str">
        <f t="shared" si="39"/>
        <v>12Wiltshire</v>
      </c>
      <c r="B2478">
        <v>12</v>
      </c>
      <c r="C2478" t="s">
        <v>368</v>
      </c>
      <c r="D2478" t="s">
        <v>2739</v>
      </c>
      <c r="E2478" t="s">
        <v>522</v>
      </c>
      <c r="H2478">
        <v>302000</v>
      </c>
    </row>
    <row r="2479" spans="1:8" x14ac:dyDescent="0.3">
      <c r="A2479" t="str">
        <f t="shared" si="39"/>
        <v>13Wiltshire</v>
      </c>
      <c r="B2479">
        <v>13</v>
      </c>
      <c r="C2479" t="s">
        <v>368</v>
      </c>
      <c r="D2479" t="s">
        <v>2740</v>
      </c>
      <c r="E2479" t="s">
        <v>509</v>
      </c>
      <c r="H2479">
        <v>85000</v>
      </c>
    </row>
    <row r="2480" spans="1:8" x14ac:dyDescent="0.3">
      <c r="A2480" t="str">
        <f t="shared" si="39"/>
        <v>1Windsor and Maidenhead</v>
      </c>
      <c r="B2480">
        <v>1</v>
      </c>
      <c r="C2480" t="s">
        <v>370</v>
      </c>
      <c r="D2480" t="s">
        <v>2741</v>
      </c>
      <c r="E2480" t="s">
        <v>529</v>
      </c>
      <c r="F2480" t="s">
        <v>542</v>
      </c>
      <c r="H2480">
        <v>115200</v>
      </c>
    </row>
    <row r="2481" spans="1:8" x14ac:dyDescent="0.3">
      <c r="A2481" t="str">
        <f t="shared" si="39"/>
        <v>2Windsor and Maidenhead</v>
      </c>
      <c r="B2481">
        <v>2</v>
      </c>
      <c r="C2481" t="s">
        <v>370</v>
      </c>
      <c r="D2481" t="s">
        <v>2742</v>
      </c>
      <c r="E2481" t="s">
        <v>532</v>
      </c>
      <c r="F2481" t="s">
        <v>537</v>
      </c>
      <c r="H2481">
        <v>281848</v>
      </c>
    </row>
    <row r="2482" spans="1:8" x14ac:dyDescent="0.3">
      <c r="A2482" t="str">
        <f t="shared" si="39"/>
        <v>3Windsor and Maidenhead</v>
      </c>
      <c r="B2482">
        <v>3</v>
      </c>
      <c r="C2482" t="s">
        <v>370</v>
      </c>
      <c r="D2482" t="s">
        <v>2743</v>
      </c>
      <c r="E2482" t="s">
        <v>523</v>
      </c>
      <c r="F2482" t="s">
        <v>531</v>
      </c>
      <c r="H2482">
        <v>37435</v>
      </c>
    </row>
    <row r="2483" spans="1:8" x14ac:dyDescent="0.3">
      <c r="A2483" t="str">
        <f t="shared" si="39"/>
        <v>4Windsor and Maidenhead</v>
      </c>
      <c r="B2483">
        <v>4</v>
      </c>
      <c r="C2483" t="s">
        <v>370</v>
      </c>
      <c r="D2483" t="s">
        <v>2744</v>
      </c>
      <c r="E2483" t="s">
        <v>523</v>
      </c>
      <c r="F2483" t="s">
        <v>531</v>
      </c>
      <c r="H2483">
        <v>74870</v>
      </c>
    </row>
    <row r="2484" spans="1:8" x14ac:dyDescent="0.3">
      <c r="A2484" t="str">
        <f t="shared" si="39"/>
        <v>5Windsor and Maidenhead</v>
      </c>
      <c r="B2484">
        <v>5</v>
      </c>
      <c r="C2484" t="s">
        <v>370</v>
      </c>
      <c r="D2484" t="s">
        <v>2745</v>
      </c>
      <c r="E2484" t="s">
        <v>534</v>
      </c>
      <c r="F2484" t="s">
        <v>540</v>
      </c>
      <c r="H2484">
        <v>27941</v>
      </c>
    </row>
    <row r="2485" spans="1:8" x14ac:dyDescent="0.3">
      <c r="A2485" t="str">
        <f t="shared" si="39"/>
        <v>6Windsor and Maidenhead</v>
      </c>
      <c r="B2485">
        <v>6</v>
      </c>
      <c r="C2485" t="s">
        <v>370</v>
      </c>
      <c r="D2485" t="s">
        <v>2746</v>
      </c>
      <c r="E2485" t="s">
        <v>523</v>
      </c>
      <c r="F2485" t="s">
        <v>531</v>
      </c>
      <c r="H2485">
        <v>32927</v>
      </c>
    </row>
    <row r="2486" spans="1:8" x14ac:dyDescent="0.3">
      <c r="A2486" t="str">
        <f t="shared" si="39"/>
        <v>1Wirral</v>
      </c>
      <c r="B2486">
        <v>1</v>
      </c>
      <c r="C2486" t="s">
        <v>372</v>
      </c>
      <c r="D2486" t="s">
        <v>1841</v>
      </c>
      <c r="E2486" t="s">
        <v>524</v>
      </c>
      <c r="F2486" t="s">
        <v>547</v>
      </c>
      <c r="H2486">
        <v>8808</v>
      </c>
    </row>
    <row r="2487" spans="1:8" x14ac:dyDescent="0.3">
      <c r="A2487" t="str">
        <f t="shared" si="39"/>
        <v>2Wirral</v>
      </c>
      <c r="B2487">
        <v>2</v>
      </c>
      <c r="C2487" t="s">
        <v>372</v>
      </c>
      <c r="D2487" t="s">
        <v>2747</v>
      </c>
      <c r="E2487" t="s">
        <v>524</v>
      </c>
      <c r="F2487" t="s">
        <v>525</v>
      </c>
      <c r="H2487">
        <v>9000</v>
      </c>
    </row>
    <row r="2488" spans="1:8" x14ac:dyDescent="0.3">
      <c r="A2488" t="str">
        <f t="shared" si="39"/>
        <v>3Wirral</v>
      </c>
      <c r="B2488">
        <v>3</v>
      </c>
      <c r="C2488" t="s">
        <v>372</v>
      </c>
      <c r="D2488" t="s">
        <v>2748</v>
      </c>
      <c r="E2488" t="s">
        <v>524</v>
      </c>
      <c r="F2488" t="s">
        <v>525</v>
      </c>
      <c r="H2488">
        <v>46000</v>
      </c>
    </row>
    <row r="2489" spans="1:8" x14ac:dyDescent="0.3">
      <c r="A2489" t="str">
        <f t="shared" si="39"/>
        <v>4Wirral</v>
      </c>
      <c r="B2489">
        <v>4</v>
      </c>
      <c r="C2489" t="s">
        <v>372</v>
      </c>
      <c r="D2489" t="s">
        <v>802</v>
      </c>
      <c r="E2489" t="s">
        <v>535</v>
      </c>
      <c r="F2489" t="s">
        <v>536</v>
      </c>
      <c r="H2489">
        <v>569000</v>
      </c>
    </row>
    <row r="2490" spans="1:8" x14ac:dyDescent="0.3">
      <c r="A2490" t="str">
        <f t="shared" si="39"/>
        <v>5Wirral</v>
      </c>
      <c r="B2490">
        <v>5</v>
      </c>
      <c r="C2490" t="s">
        <v>372</v>
      </c>
      <c r="D2490" t="s">
        <v>2749</v>
      </c>
      <c r="E2490" t="s">
        <v>522</v>
      </c>
      <c r="H2490">
        <v>40500</v>
      </c>
    </row>
    <row r="2491" spans="1:8" x14ac:dyDescent="0.3">
      <c r="A2491" t="str">
        <f t="shared" si="39"/>
        <v>6Wirral</v>
      </c>
      <c r="B2491">
        <v>6</v>
      </c>
      <c r="C2491" t="s">
        <v>372</v>
      </c>
      <c r="D2491" t="s">
        <v>2750</v>
      </c>
      <c r="E2491" t="s">
        <v>527</v>
      </c>
      <c r="F2491" t="s">
        <v>539</v>
      </c>
      <c r="H2491">
        <v>362000</v>
      </c>
    </row>
    <row r="2492" spans="1:8" x14ac:dyDescent="0.3">
      <c r="A2492" t="str">
        <f t="shared" si="39"/>
        <v>7Wirral</v>
      </c>
      <c r="B2492">
        <v>7</v>
      </c>
      <c r="C2492" t="s">
        <v>372</v>
      </c>
      <c r="D2492" t="s">
        <v>2751</v>
      </c>
      <c r="E2492" t="s">
        <v>524</v>
      </c>
      <c r="F2492" t="s">
        <v>525</v>
      </c>
      <c r="H2492">
        <v>300000</v>
      </c>
    </row>
    <row r="2493" spans="1:8" x14ac:dyDescent="0.3">
      <c r="A2493" t="str">
        <f t="shared" si="39"/>
        <v>8Wirral</v>
      </c>
      <c r="B2493">
        <v>8</v>
      </c>
      <c r="C2493" t="s">
        <v>372</v>
      </c>
      <c r="D2493" t="s">
        <v>2752</v>
      </c>
      <c r="E2493" t="s">
        <v>524</v>
      </c>
      <c r="F2493" t="s">
        <v>525</v>
      </c>
      <c r="H2493">
        <v>30000</v>
      </c>
    </row>
    <row r="2494" spans="1:8" x14ac:dyDescent="0.3">
      <c r="A2494" t="str">
        <f t="shared" si="39"/>
        <v>9Wirral</v>
      </c>
      <c r="B2494">
        <v>9</v>
      </c>
      <c r="C2494" t="s">
        <v>372</v>
      </c>
      <c r="D2494" t="s">
        <v>924</v>
      </c>
      <c r="E2494" t="s">
        <v>523</v>
      </c>
      <c r="F2494" t="s">
        <v>541</v>
      </c>
      <c r="H2494">
        <v>853747</v>
      </c>
    </row>
    <row r="2495" spans="1:8" x14ac:dyDescent="0.3">
      <c r="A2495" t="str">
        <f t="shared" si="39"/>
        <v>10Wirral</v>
      </c>
      <c r="B2495">
        <v>10</v>
      </c>
      <c r="C2495" t="s">
        <v>372</v>
      </c>
      <c r="D2495" t="s">
        <v>2753</v>
      </c>
      <c r="E2495" t="s">
        <v>524</v>
      </c>
      <c r="F2495" t="s">
        <v>525</v>
      </c>
      <c r="H2495">
        <v>150000</v>
      </c>
    </row>
    <row r="2496" spans="1:8" x14ac:dyDescent="0.3">
      <c r="A2496" t="str">
        <f t="shared" si="39"/>
        <v>11Wirral</v>
      </c>
      <c r="B2496">
        <v>11</v>
      </c>
      <c r="C2496" t="s">
        <v>372</v>
      </c>
      <c r="D2496" t="s">
        <v>2754</v>
      </c>
      <c r="E2496" t="s">
        <v>529</v>
      </c>
      <c r="F2496" t="s">
        <v>550</v>
      </c>
      <c r="H2496">
        <v>210000</v>
      </c>
    </row>
    <row r="2497" spans="1:8" x14ac:dyDescent="0.3">
      <c r="A2497" t="str">
        <f t="shared" si="39"/>
        <v>12Wirral</v>
      </c>
      <c r="B2497">
        <v>12</v>
      </c>
      <c r="C2497" t="s">
        <v>372</v>
      </c>
      <c r="D2497" t="s">
        <v>2755</v>
      </c>
      <c r="E2497" t="s">
        <v>535</v>
      </c>
      <c r="F2497" t="s">
        <v>536</v>
      </c>
      <c r="H2497">
        <v>262045</v>
      </c>
    </row>
    <row r="2498" spans="1:8" x14ac:dyDescent="0.3">
      <c r="A2498" t="str">
        <f t="shared" si="39"/>
        <v>13Wirral</v>
      </c>
      <c r="B2498">
        <v>13</v>
      </c>
      <c r="C2498" t="s">
        <v>372</v>
      </c>
      <c r="D2498" t="s">
        <v>2756</v>
      </c>
      <c r="E2498" t="s">
        <v>509</v>
      </c>
      <c r="H2498">
        <v>401931</v>
      </c>
    </row>
    <row r="2499" spans="1:8" x14ac:dyDescent="0.3">
      <c r="A2499" t="str">
        <f t="shared" si="39"/>
        <v>14Wirral</v>
      </c>
      <c r="B2499">
        <v>14</v>
      </c>
      <c r="C2499" t="s">
        <v>372</v>
      </c>
      <c r="D2499" t="s">
        <v>2757</v>
      </c>
      <c r="E2499" t="s">
        <v>535</v>
      </c>
      <c r="F2499" t="s">
        <v>509</v>
      </c>
      <c r="H2499">
        <v>200000</v>
      </c>
    </row>
    <row r="2500" spans="1:8" x14ac:dyDescent="0.3">
      <c r="A2500" t="str">
        <f t="shared" si="39"/>
        <v>15Wirral</v>
      </c>
      <c r="B2500">
        <v>15</v>
      </c>
      <c r="C2500" t="s">
        <v>372</v>
      </c>
      <c r="D2500" t="s">
        <v>2758</v>
      </c>
      <c r="E2500" t="s">
        <v>532</v>
      </c>
      <c r="F2500" t="s">
        <v>533</v>
      </c>
      <c r="H2500">
        <v>200000</v>
      </c>
    </row>
    <row r="2501" spans="1:8" x14ac:dyDescent="0.3">
      <c r="A2501" t="str">
        <f t="shared" si="39"/>
        <v>16Wirral</v>
      </c>
      <c r="B2501">
        <v>16</v>
      </c>
      <c r="C2501" t="s">
        <v>372</v>
      </c>
      <c r="D2501" t="s">
        <v>2759</v>
      </c>
      <c r="E2501" t="s">
        <v>529</v>
      </c>
      <c r="F2501" t="s">
        <v>509</v>
      </c>
      <c r="H2501">
        <v>225000</v>
      </c>
    </row>
    <row r="2502" spans="1:8" x14ac:dyDescent="0.3">
      <c r="A2502" t="str">
        <f t="shared" si="39"/>
        <v>17Wirral</v>
      </c>
      <c r="B2502">
        <v>17</v>
      </c>
      <c r="C2502" t="s">
        <v>372</v>
      </c>
      <c r="D2502" t="s">
        <v>2760</v>
      </c>
      <c r="E2502" t="s">
        <v>543</v>
      </c>
      <c r="F2502" t="s">
        <v>544</v>
      </c>
      <c r="H2502">
        <v>140000</v>
      </c>
    </row>
    <row r="2503" spans="1:8" x14ac:dyDescent="0.3">
      <c r="A2503" t="str">
        <f t="shared" ref="A2503:A2566" si="40">B2503&amp;C2503</f>
        <v>18Wirral</v>
      </c>
      <c r="B2503">
        <v>18</v>
      </c>
      <c r="C2503" t="s">
        <v>372</v>
      </c>
      <c r="D2503" t="s">
        <v>2761</v>
      </c>
      <c r="E2503" t="s">
        <v>543</v>
      </c>
      <c r="F2503" t="s">
        <v>544</v>
      </c>
      <c r="H2503">
        <v>250000</v>
      </c>
    </row>
    <row r="2504" spans="1:8" x14ac:dyDescent="0.3">
      <c r="A2504" t="str">
        <f t="shared" si="40"/>
        <v>19Wirral</v>
      </c>
      <c r="B2504">
        <v>19</v>
      </c>
      <c r="C2504" t="s">
        <v>372</v>
      </c>
      <c r="D2504" t="s">
        <v>826</v>
      </c>
      <c r="E2504" t="s">
        <v>529</v>
      </c>
      <c r="F2504" t="s">
        <v>542</v>
      </c>
      <c r="H2504">
        <v>38000</v>
      </c>
    </row>
    <row r="2505" spans="1:8" x14ac:dyDescent="0.3">
      <c r="A2505" t="str">
        <f t="shared" si="40"/>
        <v>20Wirral</v>
      </c>
      <c r="B2505">
        <v>20</v>
      </c>
      <c r="C2505" t="s">
        <v>372</v>
      </c>
      <c r="D2505" t="s">
        <v>2762</v>
      </c>
      <c r="E2505" t="s">
        <v>534</v>
      </c>
      <c r="F2505" t="s">
        <v>538</v>
      </c>
      <c r="H2505">
        <v>17000</v>
      </c>
    </row>
    <row r="2506" spans="1:8" x14ac:dyDescent="0.3">
      <c r="A2506" t="str">
        <f t="shared" si="40"/>
        <v>1Wokingham</v>
      </c>
      <c r="B2506">
        <v>1</v>
      </c>
      <c r="C2506" t="s">
        <v>374</v>
      </c>
      <c r="D2506" t="s">
        <v>1604</v>
      </c>
      <c r="E2506" t="s">
        <v>524</v>
      </c>
      <c r="F2506" t="s">
        <v>525</v>
      </c>
      <c r="H2506">
        <v>340000</v>
      </c>
    </row>
    <row r="2507" spans="1:8" x14ac:dyDescent="0.3">
      <c r="A2507" t="str">
        <f t="shared" si="40"/>
        <v>2Wokingham</v>
      </c>
      <c r="B2507">
        <v>2</v>
      </c>
      <c r="C2507" t="s">
        <v>374</v>
      </c>
      <c r="D2507" t="s">
        <v>2763</v>
      </c>
      <c r="E2507" t="s">
        <v>532</v>
      </c>
      <c r="F2507" t="s">
        <v>533</v>
      </c>
      <c r="H2507">
        <v>50000</v>
      </c>
    </row>
    <row r="2508" spans="1:8" x14ac:dyDescent="0.3">
      <c r="A2508" t="str">
        <f t="shared" si="40"/>
        <v>3Wokingham</v>
      </c>
      <c r="B2508">
        <v>3</v>
      </c>
      <c r="C2508" t="s">
        <v>374</v>
      </c>
      <c r="D2508" t="s">
        <v>2764</v>
      </c>
      <c r="E2508" t="s">
        <v>534</v>
      </c>
      <c r="F2508" t="s">
        <v>538</v>
      </c>
      <c r="H2508">
        <v>40000</v>
      </c>
    </row>
    <row r="2509" spans="1:8" x14ac:dyDescent="0.3">
      <c r="A2509" t="str">
        <f t="shared" si="40"/>
        <v>4Wokingham</v>
      </c>
      <c r="B2509">
        <v>4</v>
      </c>
      <c r="C2509" t="s">
        <v>374</v>
      </c>
      <c r="D2509" t="s">
        <v>2765</v>
      </c>
      <c r="E2509" t="s">
        <v>529</v>
      </c>
      <c r="F2509" t="s">
        <v>542</v>
      </c>
      <c r="H2509">
        <v>35000</v>
      </c>
    </row>
    <row r="2510" spans="1:8" x14ac:dyDescent="0.3">
      <c r="A2510" t="str">
        <f t="shared" si="40"/>
        <v>5Wokingham</v>
      </c>
      <c r="B2510">
        <v>5</v>
      </c>
      <c r="C2510" t="s">
        <v>374</v>
      </c>
      <c r="D2510" t="s">
        <v>2766</v>
      </c>
      <c r="E2510" t="s">
        <v>529</v>
      </c>
      <c r="F2510" t="s">
        <v>542</v>
      </c>
      <c r="H2510">
        <v>54658</v>
      </c>
    </row>
    <row r="2511" spans="1:8" x14ac:dyDescent="0.3">
      <c r="A2511" t="str">
        <f t="shared" si="40"/>
        <v>6Wokingham</v>
      </c>
      <c r="B2511">
        <v>6</v>
      </c>
      <c r="C2511" t="s">
        <v>374</v>
      </c>
      <c r="D2511" t="s">
        <v>2129</v>
      </c>
      <c r="E2511" t="s">
        <v>529</v>
      </c>
      <c r="F2511" t="s">
        <v>542</v>
      </c>
      <c r="H2511">
        <v>65000</v>
      </c>
    </row>
    <row r="2512" spans="1:8" x14ac:dyDescent="0.3">
      <c r="A2512" t="str">
        <f t="shared" si="40"/>
        <v>7Wokingham</v>
      </c>
      <c r="B2512">
        <v>7</v>
      </c>
      <c r="C2512" t="s">
        <v>374</v>
      </c>
      <c r="D2512" t="s">
        <v>2129</v>
      </c>
      <c r="E2512" t="s">
        <v>532</v>
      </c>
      <c r="F2512" t="s">
        <v>533</v>
      </c>
      <c r="H2512">
        <v>65000</v>
      </c>
    </row>
    <row r="2513" spans="1:8" x14ac:dyDescent="0.3">
      <c r="A2513" t="str">
        <f t="shared" si="40"/>
        <v>8Wokingham</v>
      </c>
      <c r="B2513">
        <v>8</v>
      </c>
      <c r="C2513" t="s">
        <v>374</v>
      </c>
      <c r="D2513" t="s">
        <v>2767</v>
      </c>
      <c r="E2513" t="s">
        <v>532</v>
      </c>
      <c r="F2513" t="s">
        <v>545</v>
      </c>
      <c r="H2513">
        <v>150000</v>
      </c>
    </row>
    <row r="2514" spans="1:8" x14ac:dyDescent="0.3">
      <c r="A2514" t="str">
        <f t="shared" si="40"/>
        <v>9Wokingham</v>
      </c>
      <c r="B2514">
        <v>9</v>
      </c>
      <c r="C2514" t="s">
        <v>374</v>
      </c>
      <c r="D2514" t="s">
        <v>2768</v>
      </c>
      <c r="E2514" t="s">
        <v>532</v>
      </c>
      <c r="F2514" t="s">
        <v>545</v>
      </c>
      <c r="H2514">
        <v>75000</v>
      </c>
    </row>
    <row r="2515" spans="1:8" x14ac:dyDescent="0.3">
      <c r="A2515" t="str">
        <f t="shared" si="40"/>
        <v>10Wokingham</v>
      </c>
      <c r="B2515">
        <v>10</v>
      </c>
      <c r="C2515" t="s">
        <v>374</v>
      </c>
      <c r="D2515" t="s">
        <v>2769</v>
      </c>
      <c r="E2515" t="s">
        <v>527</v>
      </c>
      <c r="F2515" t="s">
        <v>539</v>
      </c>
      <c r="H2515">
        <v>126000</v>
      </c>
    </row>
    <row r="2516" spans="1:8" x14ac:dyDescent="0.3">
      <c r="A2516" t="str">
        <f t="shared" si="40"/>
        <v>1Wolverhampton</v>
      </c>
      <c r="B2516">
        <v>1</v>
      </c>
      <c r="C2516" t="s">
        <v>376</v>
      </c>
      <c r="D2516" t="s">
        <v>2770</v>
      </c>
      <c r="E2516" t="s">
        <v>524</v>
      </c>
      <c r="F2516" t="s">
        <v>546</v>
      </c>
      <c r="H2516">
        <v>142309</v>
      </c>
    </row>
    <row r="2517" spans="1:8" x14ac:dyDescent="0.3">
      <c r="A2517" t="str">
        <f t="shared" si="40"/>
        <v>2Wolverhampton</v>
      </c>
      <c r="B2517">
        <v>2</v>
      </c>
      <c r="C2517" t="s">
        <v>376</v>
      </c>
      <c r="D2517" t="s">
        <v>2771</v>
      </c>
      <c r="E2517" t="s">
        <v>534</v>
      </c>
      <c r="F2517" t="s">
        <v>538</v>
      </c>
      <c r="H2517">
        <v>100000</v>
      </c>
    </row>
    <row r="2518" spans="1:8" x14ac:dyDescent="0.3">
      <c r="A2518" t="str">
        <f t="shared" si="40"/>
        <v>3Wolverhampton</v>
      </c>
      <c r="B2518">
        <v>3</v>
      </c>
      <c r="C2518" t="s">
        <v>376</v>
      </c>
      <c r="D2518" t="s">
        <v>2772</v>
      </c>
      <c r="E2518" t="s">
        <v>534</v>
      </c>
      <c r="F2518" t="s">
        <v>538</v>
      </c>
      <c r="H2518">
        <v>60000</v>
      </c>
    </row>
    <row r="2519" spans="1:8" x14ac:dyDescent="0.3">
      <c r="A2519" t="str">
        <f t="shared" si="40"/>
        <v>4Wolverhampton</v>
      </c>
      <c r="B2519">
        <v>4</v>
      </c>
      <c r="C2519" t="s">
        <v>376</v>
      </c>
      <c r="D2519" t="s">
        <v>1223</v>
      </c>
      <c r="E2519" t="s">
        <v>532</v>
      </c>
      <c r="F2519" t="s">
        <v>533</v>
      </c>
      <c r="H2519">
        <v>430280</v>
      </c>
    </row>
    <row r="2520" spans="1:8" x14ac:dyDescent="0.3">
      <c r="A2520" t="str">
        <f t="shared" si="40"/>
        <v>5Wolverhampton</v>
      </c>
      <c r="B2520">
        <v>5</v>
      </c>
      <c r="C2520" t="s">
        <v>376</v>
      </c>
      <c r="D2520" t="s">
        <v>2773</v>
      </c>
      <c r="E2520" t="s">
        <v>532</v>
      </c>
      <c r="F2520" t="s">
        <v>537</v>
      </c>
      <c r="H2520">
        <v>195000</v>
      </c>
    </row>
    <row r="2521" spans="1:8" x14ac:dyDescent="0.3">
      <c r="A2521" t="str">
        <f t="shared" si="40"/>
        <v>6Wolverhampton</v>
      </c>
      <c r="B2521">
        <v>6</v>
      </c>
      <c r="C2521" t="s">
        <v>376</v>
      </c>
      <c r="D2521" t="s">
        <v>2774</v>
      </c>
      <c r="E2521" t="s">
        <v>522</v>
      </c>
      <c r="F2521" t="s">
        <v>546</v>
      </c>
      <c r="H2521">
        <v>46322</v>
      </c>
    </row>
    <row r="2522" spans="1:8" x14ac:dyDescent="0.3">
      <c r="A2522" t="str">
        <f t="shared" si="40"/>
        <v>7Wolverhampton</v>
      </c>
      <c r="B2522">
        <v>7</v>
      </c>
      <c r="C2522" t="s">
        <v>376</v>
      </c>
      <c r="D2522" t="s">
        <v>2775</v>
      </c>
      <c r="E2522" t="s">
        <v>521</v>
      </c>
      <c r="F2522" t="s">
        <v>546</v>
      </c>
      <c r="H2522">
        <v>11470</v>
      </c>
    </row>
    <row r="2523" spans="1:8" x14ac:dyDescent="0.3">
      <c r="A2523" t="str">
        <f t="shared" si="40"/>
        <v>8Wolverhampton</v>
      </c>
      <c r="B2523">
        <v>8</v>
      </c>
      <c r="C2523" t="s">
        <v>376</v>
      </c>
      <c r="D2523" t="s">
        <v>2776</v>
      </c>
      <c r="E2523" t="s">
        <v>529</v>
      </c>
      <c r="F2523" t="s">
        <v>546</v>
      </c>
      <c r="H2523">
        <v>40000</v>
      </c>
    </row>
    <row r="2524" spans="1:8" x14ac:dyDescent="0.3">
      <c r="A2524" t="str">
        <f t="shared" si="40"/>
        <v>9Wolverhampton</v>
      </c>
      <c r="B2524">
        <v>9</v>
      </c>
      <c r="C2524" t="s">
        <v>376</v>
      </c>
      <c r="D2524" t="s">
        <v>2777</v>
      </c>
      <c r="E2524" t="s">
        <v>535</v>
      </c>
      <c r="F2524" t="s">
        <v>536</v>
      </c>
      <c r="H2524">
        <v>235000</v>
      </c>
    </row>
    <row r="2525" spans="1:8" x14ac:dyDescent="0.3">
      <c r="A2525" t="str">
        <f t="shared" si="40"/>
        <v>10Wolverhampton</v>
      </c>
      <c r="B2525">
        <v>10</v>
      </c>
      <c r="C2525" t="s">
        <v>376</v>
      </c>
      <c r="D2525" t="s">
        <v>2778</v>
      </c>
      <c r="E2525" t="s">
        <v>532</v>
      </c>
      <c r="F2525" t="s">
        <v>533</v>
      </c>
      <c r="H2525">
        <v>142500</v>
      </c>
    </row>
    <row r="2526" spans="1:8" x14ac:dyDescent="0.3">
      <c r="A2526" t="str">
        <f t="shared" si="40"/>
        <v>11Wolverhampton</v>
      </c>
      <c r="B2526">
        <v>11</v>
      </c>
      <c r="C2526" t="s">
        <v>376</v>
      </c>
      <c r="D2526" t="s">
        <v>2779</v>
      </c>
      <c r="E2526" t="s">
        <v>524</v>
      </c>
      <c r="F2526" t="s">
        <v>525</v>
      </c>
      <c r="H2526">
        <v>32197</v>
      </c>
    </row>
    <row r="2527" spans="1:8" x14ac:dyDescent="0.3">
      <c r="A2527" t="str">
        <f t="shared" si="40"/>
        <v>12Wolverhampton</v>
      </c>
      <c r="B2527">
        <v>12</v>
      </c>
      <c r="C2527" t="s">
        <v>376</v>
      </c>
      <c r="D2527" t="s">
        <v>2780</v>
      </c>
      <c r="E2527" t="s">
        <v>522</v>
      </c>
      <c r="F2527" t="s">
        <v>546</v>
      </c>
      <c r="H2527">
        <v>15000</v>
      </c>
    </row>
    <row r="2528" spans="1:8" x14ac:dyDescent="0.3">
      <c r="A2528" t="str">
        <f t="shared" si="40"/>
        <v>13Wolverhampton</v>
      </c>
      <c r="B2528">
        <v>13</v>
      </c>
      <c r="C2528" t="s">
        <v>376</v>
      </c>
      <c r="D2528" t="s">
        <v>2781</v>
      </c>
      <c r="E2528" t="s">
        <v>523</v>
      </c>
      <c r="F2528" t="s">
        <v>541</v>
      </c>
      <c r="H2528">
        <v>99886</v>
      </c>
    </row>
    <row r="2529" spans="1:8" x14ac:dyDescent="0.3">
      <c r="A2529" t="str">
        <f t="shared" si="40"/>
        <v>14Wolverhampton</v>
      </c>
      <c r="B2529">
        <v>14</v>
      </c>
      <c r="C2529" t="s">
        <v>376</v>
      </c>
      <c r="D2529" t="s">
        <v>2782</v>
      </c>
      <c r="E2529" t="s">
        <v>522</v>
      </c>
      <c r="F2529" t="s">
        <v>546</v>
      </c>
      <c r="H2529">
        <v>20000</v>
      </c>
    </row>
    <row r="2530" spans="1:8" x14ac:dyDescent="0.3">
      <c r="A2530" t="str">
        <f t="shared" si="40"/>
        <v>15Wolverhampton</v>
      </c>
      <c r="B2530">
        <v>15</v>
      </c>
      <c r="C2530" t="s">
        <v>376</v>
      </c>
      <c r="D2530" t="s">
        <v>2783</v>
      </c>
      <c r="E2530" t="s">
        <v>509</v>
      </c>
      <c r="F2530" t="s">
        <v>546</v>
      </c>
      <c r="H2530">
        <v>25452</v>
      </c>
    </row>
    <row r="2531" spans="1:8" x14ac:dyDescent="0.3">
      <c r="A2531" t="str">
        <f t="shared" si="40"/>
        <v>16Wolverhampton</v>
      </c>
      <c r="B2531">
        <v>16</v>
      </c>
      <c r="C2531" t="s">
        <v>376</v>
      </c>
      <c r="D2531" t="s">
        <v>2784</v>
      </c>
      <c r="E2531" t="s">
        <v>532</v>
      </c>
      <c r="F2531" t="s">
        <v>533</v>
      </c>
      <c r="H2531">
        <v>77000</v>
      </c>
    </row>
    <row r="2532" spans="1:8" x14ac:dyDescent="0.3">
      <c r="A2532" t="str">
        <f t="shared" si="40"/>
        <v>17Wolverhampton</v>
      </c>
      <c r="B2532">
        <v>17</v>
      </c>
      <c r="C2532" t="s">
        <v>376</v>
      </c>
      <c r="D2532" t="s">
        <v>2785</v>
      </c>
      <c r="E2532" t="s">
        <v>524</v>
      </c>
      <c r="F2532" t="s">
        <v>525</v>
      </c>
      <c r="H2532">
        <v>12267</v>
      </c>
    </row>
    <row r="2533" spans="1:8" x14ac:dyDescent="0.3">
      <c r="A2533" t="str">
        <f t="shared" si="40"/>
        <v>18Wolverhampton</v>
      </c>
      <c r="B2533">
        <v>18</v>
      </c>
      <c r="C2533" t="s">
        <v>376</v>
      </c>
      <c r="D2533" t="s">
        <v>2786</v>
      </c>
      <c r="E2533" t="s">
        <v>522</v>
      </c>
      <c r="F2533" t="s">
        <v>546</v>
      </c>
      <c r="H2533">
        <v>58000</v>
      </c>
    </row>
    <row r="2534" spans="1:8" x14ac:dyDescent="0.3">
      <c r="A2534" t="str">
        <f t="shared" si="40"/>
        <v>19Wolverhampton</v>
      </c>
      <c r="B2534">
        <v>19</v>
      </c>
      <c r="C2534" t="s">
        <v>376</v>
      </c>
      <c r="D2534" t="s">
        <v>2787</v>
      </c>
      <c r="E2534" t="s">
        <v>543</v>
      </c>
      <c r="F2534" t="s">
        <v>544</v>
      </c>
      <c r="H2534">
        <v>50000</v>
      </c>
    </row>
    <row r="2535" spans="1:8" x14ac:dyDescent="0.3">
      <c r="A2535" t="str">
        <f t="shared" si="40"/>
        <v>20Wolverhampton</v>
      </c>
      <c r="B2535">
        <v>20</v>
      </c>
      <c r="C2535" t="s">
        <v>376</v>
      </c>
      <c r="D2535" t="s">
        <v>2788</v>
      </c>
      <c r="E2535" t="s">
        <v>529</v>
      </c>
      <c r="F2535" t="s">
        <v>542</v>
      </c>
      <c r="H2535">
        <v>19114</v>
      </c>
    </row>
    <row r="2536" spans="1:8" x14ac:dyDescent="0.3">
      <c r="A2536" t="str">
        <f t="shared" si="40"/>
        <v>21Wolverhampton</v>
      </c>
      <c r="B2536">
        <v>21</v>
      </c>
      <c r="C2536" t="s">
        <v>376</v>
      </c>
      <c r="D2536" t="s">
        <v>2789</v>
      </c>
      <c r="E2536" t="s">
        <v>529</v>
      </c>
      <c r="F2536" t="s">
        <v>530</v>
      </c>
      <c r="H2536">
        <v>175000</v>
      </c>
    </row>
    <row r="2537" spans="1:8" x14ac:dyDescent="0.3">
      <c r="A2537" t="str">
        <f t="shared" si="40"/>
        <v>22Wolverhampton</v>
      </c>
      <c r="B2537">
        <v>22</v>
      </c>
      <c r="C2537" t="s">
        <v>376</v>
      </c>
      <c r="D2537" t="s">
        <v>2790</v>
      </c>
      <c r="E2537" t="s">
        <v>524</v>
      </c>
      <c r="F2537" t="s">
        <v>525</v>
      </c>
      <c r="H2537">
        <v>190288</v>
      </c>
    </row>
    <row r="2538" spans="1:8" x14ac:dyDescent="0.3">
      <c r="A2538" t="str">
        <f t="shared" si="40"/>
        <v>23Wolverhampton</v>
      </c>
      <c r="B2538">
        <v>23</v>
      </c>
      <c r="C2538" t="s">
        <v>376</v>
      </c>
      <c r="D2538" t="s">
        <v>2791</v>
      </c>
      <c r="E2538" t="s">
        <v>521</v>
      </c>
      <c r="F2538" t="s">
        <v>546</v>
      </c>
      <c r="H2538">
        <v>14000</v>
      </c>
    </row>
    <row r="2539" spans="1:8" x14ac:dyDescent="0.3">
      <c r="A2539" t="str">
        <f t="shared" si="40"/>
        <v>24Wolverhampton</v>
      </c>
      <c r="B2539">
        <v>24</v>
      </c>
      <c r="C2539" t="s">
        <v>376</v>
      </c>
      <c r="D2539" t="s">
        <v>2792</v>
      </c>
      <c r="E2539" t="s">
        <v>524</v>
      </c>
      <c r="F2539" t="s">
        <v>525</v>
      </c>
      <c r="H2539">
        <v>32461</v>
      </c>
    </row>
    <row r="2540" spans="1:8" x14ac:dyDescent="0.3">
      <c r="A2540" t="str">
        <f t="shared" si="40"/>
        <v>25Wolverhampton</v>
      </c>
      <c r="B2540">
        <v>25</v>
      </c>
      <c r="C2540" t="s">
        <v>376</v>
      </c>
      <c r="D2540" t="s">
        <v>2793</v>
      </c>
      <c r="E2540" t="s">
        <v>534</v>
      </c>
      <c r="F2540" t="s">
        <v>509</v>
      </c>
      <c r="H2540">
        <v>89033</v>
      </c>
    </row>
    <row r="2541" spans="1:8" x14ac:dyDescent="0.3">
      <c r="A2541" t="str">
        <f t="shared" si="40"/>
        <v>26Wolverhampton</v>
      </c>
      <c r="B2541">
        <v>26</v>
      </c>
      <c r="C2541" t="s">
        <v>376</v>
      </c>
      <c r="D2541" t="s">
        <v>2794</v>
      </c>
      <c r="E2541" t="s">
        <v>509</v>
      </c>
      <c r="F2541" t="s">
        <v>546</v>
      </c>
      <c r="H2541">
        <v>10000</v>
      </c>
    </row>
    <row r="2542" spans="1:8" x14ac:dyDescent="0.3">
      <c r="A2542" t="str">
        <f t="shared" si="40"/>
        <v>27Wolverhampton</v>
      </c>
      <c r="B2542">
        <v>27</v>
      </c>
      <c r="C2542" t="s">
        <v>376</v>
      </c>
      <c r="D2542" t="s">
        <v>1236</v>
      </c>
      <c r="E2542" t="s">
        <v>534</v>
      </c>
      <c r="F2542" t="s">
        <v>509</v>
      </c>
      <c r="H2542">
        <v>218000</v>
      </c>
    </row>
    <row r="2543" spans="1:8" x14ac:dyDescent="0.3">
      <c r="A2543" t="str">
        <f t="shared" si="40"/>
        <v>1Worcestershire</v>
      </c>
      <c r="B2543">
        <v>1</v>
      </c>
      <c r="C2543" t="s">
        <v>378</v>
      </c>
      <c r="D2543" t="s">
        <v>2795</v>
      </c>
      <c r="E2543" t="s">
        <v>522</v>
      </c>
      <c r="H2543">
        <v>25100</v>
      </c>
    </row>
    <row r="2544" spans="1:8" x14ac:dyDescent="0.3">
      <c r="A2544" t="str">
        <f t="shared" si="40"/>
        <v>2Worcestershire</v>
      </c>
      <c r="B2544">
        <v>2</v>
      </c>
      <c r="C2544" t="s">
        <v>378</v>
      </c>
      <c r="D2544" t="s">
        <v>2796</v>
      </c>
      <c r="E2544" t="s">
        <v>535</v>
      </c>
      <c r="F2544" t="s">
        <v>536</v>
      </c>
      <c r="H2544">
        <v>25984</v>
      </c>
    </row>
    <row r="2545" spans="1:8" x14ac:dyDescent="0.3">
      <c r="A2545" t="str">
        <f t="shared" si="40"/>
        <v>3Worcestershire</v>
      </c>
      <c r="B2545">
        <v>3</v>
      </c>
      <c r="C2545" t="s">
        <v>378</v>
      </c>
      <c r="D2545" t="s">
        <v>2797</v>
      </c>
      <c r="E2545" t="s">
        <v>524</v>
      </c>
      <c r="F2545" t="s">
        <v>525</v>
      </c>
      <c r="H2545">
        <v>12811.73076923077</v>
      </c>
    </row>
    <row r="2546" spans="1:8" x14ac:dyDescent="0.3">
      <c r="A2546" t="str">
        <f t="shared" si="40"/>
        <v>4Worcestershire</v>
      </c>
      <c r="B2546">
        <v>4</v>
      </c>
      <c r="C2546" t="s">
        <v>378</v>
      </c>
      <c r="D2546" t="s">
        <v>2798</v>
      </c>
      <c r="E2546" t="s">
        <v>509</v>
      </c>
      <c r="H2546">
        <v>200000</v>
      </c>
    </row>
    <row r="2547" spans="1:8" x14ac:dyDescent="0.3">
      <c r="A2547" t="str">
        <f t="shared" si="40"/>
        <v>5Worcestershire</v>
      </c>
      <c r="B2547">
        <v>5</v>
      </c>
      <c r="C2547" t="s">
        <v>378</v>
      </c>
      <c r="D2547" t="s">
        <v>2799</v>
      </c>
      <c r="E2547" t="s">
        <v>523</v>
      </c>
      <c r="F2547" t="s">
        <v>541</v>
      </c>
      <c r="H2547">
        <v>558462.4</v>
      </c>
    </row>
    <row r="2548" spans="1:8" x14ac:dyDescent="0.3">
      <c r="A2548" t="str">
        <f t="shared" si="40"/>
        <v>6Worcestershire</v>
      </c>
      <c r="B2548">
        <v>6</v>
      </c>
      <c r="C2548" t="s">
        <v>378</v>
      </c>
      <c r="D2548" t="s">
        <v>2800</v>
      </c>
      <c r="E2548" t="s">
        <v>529</v>
      </c>
      <c r="F2548" t="s">
        <v>542</v>
      </c>
      <c r="H2548">
        <v>500000</v>
      </c>
    </row>
    <row r="2549" spans="1:8" x14ac:dyDescent="0.3">
      <c r="A2549" t="str">
        <f t="shared" si="40"/>
        <v>7Worcestershire</v>
      </c>
      <c r="B2549">
        <v>7</v>
      </c>
      <c r="C2549" t="s">
        <v>378</v>
      </c>
      <c r="D2549" t="s">
        <v>2801</v>
      </c>
      <c r="E2549" t="s">
        <v>535</v>
      </c>
      <c r="F2549" t="s">
        <v>536</v>
      </c>
      <c r="H2549">
        <v>952450.6</v>
      </c>
    </row>
    <row r="2550" spans="1:8" x14ac:dyDescent="0.3">
      <c r="A2550" t="str">
        <f t="shared" si="40"/>
        <v>8Worcestershire</v>
      </c>
      <c r="B2550">
        <v>8</v>
      </c>
      <c r="C2550" t="s">
        <v>378</v>
      </c>
      <c r="D2550" t="s">
        <v>2802</v>
      </c>
      <c r="E2550" t="s">
        <v>532</v>
      </c>
      <c r="F2550" t="s">
        <v>533</v>
      </c>
      <c r="H2550">
        <v>1186242</v>
      </c>
    </row>
    <row r="2551" spans="1:8" x14ac:dyDescent="0.3">
      <c r="A2551" t="str">
        <f t="shared" si="40"/>
        <v>9Worcestershire</v>
      </c>
      <c r="B2551">
        <v>9</v>
      </c>
      <c r="C2551" t="s">
        <v>378</v>
      </c>
      <c r="D2551" t="s">
        <v>2803</v>
      </c>
      <c r="E2551" t="s">
        <v>529</v>
      </c>
      <c r="F2551" t="s">
        <v>542</v>
      </c>
      <c r="H2551">
        <v>37050</v>
      </c>
    </row>
    <row r="2552" spans="1:8" x14ac:dyDescent="0.3">
      <c r="A2552" t="str">
        <f t="shared" si="40"/>
        <v>1York</v>
      </c>
      <c r="B2552">
        <v>1</v>
      </c>
      <c r="C2552" t="s">
        <v>380</v>
      </c>
      <c r="D2552" t="s">
        <v>2804</v>
      </c>
      <c r="E2552" t="s">
        <v>523</v>
      </c>
      <c r="F2552" t="s">
        <v>531</v>
      </c>
      <c r="H2552">
        <v>25530</v>
      </c>
    </row>
    <row r="2553" spans="1:8" x14ac:dyDescent="0.3">
      <c r="A2553" t="str">
        <f t="shared" si="40"/>
        <v>2York</v>
      </c>
      <c r="B2553">
        <v>2</v>
      </c>
      <c r="C2553" t="s">
        <v>380</v>
      </c>
      <c r="D2553" t="s">
        <v>1633</v>
      </c>
      <c r="E2553" t="s">
        <v>523</v>
      </c>
      <c r="F2553" t="s">
        <v>531</v>
      </c>
      <c r="H2553">
        <v>29990</v>
      </c>
    </row>
    <row r="2554" spans="1:8" x14ac:dyDescent="0.3">
      <c r="A2554" t="str">
        <f t="shared" si="40"/>
        <v>3York</v>
      </c>
      <c r="B2554">
        <v>3</v>
      </c>
      <c r="C2554" t="s">
        <v>380</v>
      </c>
      <c r="D2554" t="s">
        <v>1760</v>
      </c>
      <c r="E2554" t="s">
        <v>532</v>
      </c>
      <c r="F2554" t="s">
        <v>537</v>
      </c>
      <c r="H2554">
        <v>22023</v>
      </c>
    </row>
    <row r="2555" spans="1:8" x14ac:dyDescent="0.3">
      <c r="A2555" t="str">
        <f t="shared" si="40"/>
        <v>4York</v>
      </c>
      <c r="B2555">
        <v>4</v>
      </c>
      <c r="C2555" t="s">
        <v>380</v>
      </c>
      <c r="D2555" t="s">
        <v>2805</v>
      </c>
      <c r="E2555" t="s">
        <v>521</v>
      </c>
      <c r="H2555">
        <v>17281</v>
      </c>
    </row>
    <row r="2556" spans="1:8" x14ac:dyDescent="0.3">
      <c r="A2556" t="str">
        <f t="shared" si="40"/>
        <v>5York</v>
      </c>
      <c r="B2556">
        <v>5</v>
      </c>
      <c r="C2556" t="s">
        <v>380</v>
      </c>
      <c r="D2556" t="s">
        <v>2806</v>
      </c>
      <c r="E2556" t="s">
        <v>529</v>
      </c>
      <c r="F2556" t="s">
        <v>542</v>
      </c>
      <c r="H2556">
        <v>31467</v>
      </c>
    </row>
    <row r="2557" spans="1:8" x14ac:dyDescent="0.3">
      <c r="A2557" t="str">
        <f t="shared" si="40"/>
        <v>6York</v>
      </c>
      <c r="B2557">
        <v>6</v>
      </c>
      <c r="C2557" t="s">
        <v>380</v>
      </c>
      <c r="D2557" t="s">
        <v>2807</v>
      </c>
      <c r="E2557" t="s">
        <v>523</v>
      </c>
      <c r="F2557" t="s">
        <v>531</v>
      </c>
      <c r="H2557">
        <v>9900</v>
      </c>
    </row>
    <row r="2558" spans="1:8" x14ac:dyDescent="0.3">
      <c r="A2558" t="str">
        <f t="shared" si="40"/>
        <v>7York</v>
      </c>
      <c r="B2558">
        <v>7</v>
      </c>
      <c r="C2558" t="s">
        <v>380</v>
      </c>
      <c r="D2558" t="s">
        <v>2808</v>
      </c>
      <c r="E2558" t="s">
        <v>529</v>
      </c>
      <c r="F2558" t="s">
        <v>542</v>
      </c>
      <c r="H2558">
        <v>195500</v>
      </c>
    </row>
    <row r="2559" spans="1:8" x14ac:dyDescent="0.3">
      <c r="A2559" t="str">
        <f t="shared" si="40"/>
        <v>8York</v>
      </c>
      <c r="B2559">
        <v>8</v>
      </c>
      <c r="C2559" t="s">
        <v>380</v>
      </c>
      <c r="D2559" t="s">
        <v>985</v>
      </c>
      <c r="E2559" t="s">
        <v>529</v>
      </c>
      <c r="F2559" t="s">
        <v>542</v>
      </c>
      <c r="H2559">
        <v>193591</v>
      </c>
    </row>
    <row r="2560" spans="1:8" x14ac:dyDescent="0.3">
      <c r="A2560" t="str">
        <f t="shared" si="40"/>
        <v>9York</v>
      </c>
      <c r="B2560">
        <v>9</v>
      </c>
      <c r="C2560" t="s">
        <v>380</v>
      </c>
      <c r="D2560" t="s">
        <v>2809</v>
      </c>
      <c r="E2560" t="s">
        <v>529</v>
      </c>
      <c r="F2560" t="s">
        <v>542</v>
      </c>
      <c r="H2560">
        <v>149150</v>
      </c>
    </row>
    <row r="2561" spans="1:8" x14ac:dyDescent="0.3">
      <c r="A2561" t="str">
        <f t="shared" si="40"/>
        <v>10York</v>
      </c>
      <c r="B2561">
        <v>10</v>
      </c>
      <c r="C2561" t="s">
        <v>380</v>
      </c>
      <c r="D2561" t="s">
        <v>1102</v>
      </c>
      <c r="E2561" t="s">
        <v>509</v>
      </c>
      <c r="H2561">
        <v>93981</v>
      </c>
    </row>
    <row r="2562" spans="1:8" x14ac:dyDescent="0.3">
      <c r="A2562" t="str">
        <f t="shared" si="40"/>
        <v>11York</v>
      </c>
      <c r="B2562">
        <v>11</v>
      </c>
      <c r="C2562" t="s">
        <v>380</v>
      </c>
      <c r="D2562" t="s">
        <v>2810</v>
      </c>
      <c r="E2562" t="s">
        <v>532</v>
      </c>
      <c r="F2562" t="s">
        <v>537</v>
      </c>
      <c r="H2562">
        <v>158840</v>
      </c>
    </row>
    <row r="2563" spans="1:8" x14ac:dyDescent="0.3">
      <c r="A2563" t="str">
        <f t="shared" si="40"/>
        <v>12York</v>
      </c>
      <c r="B2563">
        <v>12</v>
      </c>
      <c r="C2563" t="s">
        <v>380</v>
      </c>
      <c r="D2563" t="s">
        <v>2811</v>
      </c>
      <c r="E2563" t="s">
        <v>532</v>
      </c>
      <c r="F2563" t="s">
        <v>533</v>
      </c>
      <c r="H2563">
        <v>181947.29</v>
      </c>
    </row>
    <row r="2564" spans="1:8" x14ac:dyDescent="0.3">
      <c r="A2564" t="str">
        <f t="shared" si="40"/>
        <v>13York</v>
      </c>
      <c r="B2564">
        <v>13</v>
      </c>
      <c r="C2564" t="s">
        <v>380</v>
      </c>
      <c r="D2564" t="s">
        <v>2812</v>
      </c>
      <c r="E2564" t="s">
        <v>532</v>
      </c>
      <c r="F2564" t="s">
        <v>533</v>
      </c>
      <c r="H2564">
        <v>255360</v>
      </c>
    </row>
    <row r="2565" spans="1:8" x14ac:dyDescent="0.3">
      <c r="A2565" t="str">
        <f t="shared" si="40"/>
        <v>14York</v>
      </c>
      <c r="B2565">
        <v>14</v>
      </c>
      <c r="C2565" t="s">
        <v>380</v>
      </c>
      <c r="D2565" t="s">
        <v>2813</v>
      </c>
      <c r="E2565" t="s">
        <v>532</v>
      </c>
      <c r="F2565" t="s">
        <v>537</v>
      </c>
      <c r="H2565">
        <v>11400</v>
      </c>
    </row>
    <row r="2566" spans="1:8" x14ac:dyDescent="0.3">
      <c r="A2566" t="str">
        <f t="shared" si="40"/>
        <v>15York</v>
      </c>
      <c r="B2566">
        <v>15</v>
      </c>
      <c r="C2566" t="s">
        <v>380</v>
      </c>
      <c r="D2566" t="s">
        <v>826</v>
      </c>
      <c r="E2566" t="s">
        <v>509</v>
      </c>
      <c r="H2566">
        <v>30000</v>
      </c>
    </row>
    <row r="2567" spans="1:8" x14ac:dyDescent="0.3">
      <c r="A2567" t="str">
        <f t="shared" ref="A2567:A2570" si="41">B2567&amp;C2567</f>
        <v>16York</v>
      </c>
      <c r="B2567">
        <v>16</v>
      </c>
      <c r="C2567" t="s">
        <v>380</v>
      </c>
      <c r="D2567" t="s">
        <v>2814</v>
      </c>
      <c r="E2567" t="s">
        <v>509</v>
      </c>
      <c r="H2567">
        <v>56667</v>
      </c>
    </row>
    <row r="2568" spans="1:8" x14ac:dyDescent="0.3">
      <c r="A2568" t="str">
        <f t="shared" si="41"/>
        <v>17York</v>
      </c>
      <c r="B2568">
        <v>17</v>
      </c>
      <c r="C2568" t="s">
        <v>380</v>
      </c>
      <c r="D2568" t="s">
        <v>2815</v>
      </c>
      <c r="E2568" t="s">
        <v>509</v>
      </c>
      <c r="H2568">
        <v>200000</v>
      </c>
    </row>
    <row r="2569" spans="1:8" x14ac:dyDescent="0.3">
      <c r="A2569" t="str">
        <f t="shared" si="41"/>
        <v>18York</v>
      </c>
      <c r="B2569">
        <v>18</v>
      </c>
      <c r="C2569" t="s">
        <v>380</v>
      </c>
      <c r="D2569" t="s">
        <v>2816</v>
      </c>
      <c r="E2569" t="s">
        <v>509</v>
      </c>
      <c r="H2569">
        <v>33333</v>
      </c>
    </row>
    <row r="2570" spans="1:8" x14ac:dyDescent="0.3">
      <c r="A2570" t="str">
        <f t="shared" si="41"/>
        <v>19York</v>
      </c>
      <c r="B2570">
        <v>19</v>
      </c>
      <c r="C2570" t="s">
        <v>380</v>
      </c>
      <c r="D2570" t="s">
        <v>2817</v>
      </c>
      <c r="E2570" t="s">
        <v>523</v>
      </c>
      <c r="F2570" t="s">
        <v>531</v>
      </c>
      <c r="H2570">
        <v>32149</v>
      </c>
    </row>
  </sheetData>
  <autoFilter ref="A1:H2570" xr:uid="{00000000-0009-0000-0000-00000900000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39"/>
  <sheetViews>
    <sheetView topLeftCell="A5" zoomScale="90" workbookViewId="0">
      <selection activeCell="B23" sqref="B23"/>
    </sheetView>
  </sheetViews>
  <sheetFormatPr defaultRowHeight="14.4" x14ac:dyDescent="0.3"/>
  <cols>
    <col min="2" max="4" width="28.44140625" customWidth="1"/>
  </cols>
  <sheetData>
    <row r="1" spans="1:4" x14ac:dyDescent="0.3">
      <c r="A1" s="15" t="s">
        <v>518</v>
      </c>
      <c r="B1" s="15" t="s">
        <v>514</v>
      </c>
      <c r="C1" s="15" t="s">
        <v>2820</v>
      </c>
      <c r="D1" s="15" t="s">
        <v>2821</v>
      </c>
    </row>
    <row r="2" spans="1:4" x14ac:dyDescent="0.3">
      <c r="A2" t="str">
        <f>B2&amp;C2</f>
        <v>Administration</v>
      </c>
      <c r="B2" t="s">
        <v>521</v>
      </c>
      <c r="D2" t="s">
        <v>1516</v>
      </c>
    </row>
    <row r="3" spans="1:4" x14ac:dyDescent="0.3">
      <c r="A3" t="str">
        <f t="shared" ref="A3:A39" si="0">B3&amp;C3</f>
        <v>Contigency</v>
      </c>
      <c r="B3" t="s">
        <v>2822</v>
      </c>
      <c r="D3" t="s">
        <v>1516</v>
      </c>
    </row>
    <row r="4" spans="1:4" x14ac:dyDescent="0.3">
      <c r="A4" t="str">
        <f t="shared" si="0"/>
        <v>Other</v>
      </c>
      <c r="B4" t="s">
        <v>509</v>
      </c>
      <c r="D4" t="s">
        <v>1516</v>
      </c>
    </row>
    <row r="5" spans="1:4" x14ac:dyDescent="0.3">
      <c r="A5" t="str">
        <f t="shared" si="0"/>
        <v>Local recruitment initiatives</v>
      </c>
      <c r="B5" t="s">
        <v>522</v>
      </c>
      <c r="D5" t="s">
        <v>2823</v>
      </c>
    </row>
    <row r="6" spans="1:4" x14ac:dyDescent="0.3">
      <c r="A6" t="str">
        <f t="shared" si="0"/>
        <v>Assistive Techonologies and EquipmentTelecare</v>
      </c>
      <c r="B6" t="s">
        <v>2824</v>
      </c>
      <c r="C6" t="s">
        <v>540</v>
      </c>
      <c r="D6" t="s">
        <v>2825</v>
      </c>
    </row>
    <row r="7" spans="1:4" x14ac:dyDescent="0.3">
      <c r="A7" t="str">
        <f t="shared" si="0"/>
        <v>Assistive Techonologies and EquipmentCommunity based equipment</v>
      </c>
      <c r="B7" t="s">
        <v>2824</v>
      </c>
      <c r="C7" t="s">
        <v>538</v>
      </c>
      <c r="D7" t="s">
        <v>2825</v>
      </c>
    </row>
    <row r="8" spans="1:4" x14ac:dyDescent="0.3">
      <c r="A8" t="str">
        <f t="shared" si="0"/>
        <v>Assistive Techonologies and EquipmentOther</v>
      </c>
      <c r="B8" t="s">
        <v>2824</v>
      </c>
      <c r="C8" t="s">
        <v>509</v>
      </c>
      <c r="D8" t="s">
        <v>2825</v>
      </c>
    </row>
    <row r="9" spans="1:4" x14ac:dyDescent="0.3">
      <c r="A9" t="str">
        <f t="shared" si="0"/>
        <v>Home Care or Domiciliary CareDomiciliary Care Packages</v>
      </c>
      <c r="B9" t="s">
        <v>529</v>
      </c>
      <c r="C9" t="s">
        <v>2826</v>
      </c>
      <c r="D9" t="s">
        <v>2827</v>
      </c>
    </row>
    <row r="10" spans="1:4" x14ac:dyDescent="0.3">
      <c r="A10" t="str">
        <f t="shared" si="0"/>
        <v>Home Care or Domiciliary CareDomiciliary Care to support hospital discharge</v>
      </c>
      <c r="B10" t="s">
        <v>529</v>
      </c>
      <c r="C10" t="s">
        <v>2828</v>
      </c>
      <c r="D10" t="s">
        <v>2827</v>
      </c>
    </row>
    <row r="11" spans="1:4" x14ac:dyDescent="0.3">
      <c r="A11" t="str">
        <f t="shared" si="0"/>
        <v>Home Care or Domiciliary CareDomiciliary care workforce development</v>
      </c>
      <c r="B11" t="s">
        <v>529</v>
      </c>
      <c r="C11" t="s">
        <v>550</v>
      </c>
      <c r="D11" t="s">
        <v>2827</v>
      </c>
    </row>
    <row r="12" spans="1:4" x14ac:dyDescent="0.3">
      <c r="A12" t="str">
        <f t="shared" si="0"/>
        <v>Home Care or Domiciliary CareOther</v>
      </c>
      <c r="B12" t="s">
        <v>529</v>
      </c>
      <c r="C12" t="s">
        <v>509</v>
      </c>
      <c r="D12" t="s">
        <v>2827</v>
      </c>
    </row>
    <row r="13" spans="1:4" x14ac:dyDescent="0.3">
      <c r="A13" t="str">
        <f t="shared" si="0"/>
        <v>Bed Based Intermediate Care ServicesStep down (discharge to assess pathway 2)</v>
      </c>
      <c r="B13" t="s">
        <v>535</v>
      </c>
      <c r="C13" t="s">
        <v>536</v>
      </c>
      <c r="D13" t="s">
        <v>2829</v>
      </c>
    </row>
    <row r="14" spans="1:4" x14ac:dyDescent="0.3">
      <c r="A14" t="str">
        <f t="shared" si="0"/>
        <v>Bed Based Intermediate Care ServicesOther</v>
      </c>
      <c r="B14" t="s">
        <v>535</v>
      </c>
      <c r="C14" t="s">
        <v>509</v>
      </c>
      <c r="D14" t="s">
        <v>2829</v>
      </c>
    </row>
    <row r="15" spans="1:4" x14ac:dyDescent="0.3">
      <c r="A15" t="str">
        <f t="shared" si="0"/>
        <v>Reablement in a person's own homeReablement to support discharge - step down</v>
      </c>
      <c r="B15" t="s">
        <v>2830</v>
      </c>
      <c r="C15" t="s">
        <v>2831</v>
      </c>
      <c r="D15" t="s">
        <v>2827</v>
      </c>
    </row>
    <row r="16" spans="1:4" x14ac:dyDescent="0.3">
      <c r="A16" t="str">
        <f t="shared" si="0"/>
        <v>Reablement in a person's own homeReablement service accepting community and discharge</v>
      </c>
      <c r="B16" t="s">
        <v>2830</v>
      </c>
      <c r="C16" t="s">
        <v>541</v>
      </c>
      <c r="D16" t="s">
        <v>2827</v>
      </c>
    </row>
    <row r="17" spans="1:4" x14ac:dyDescent="0.3">
      <c r="A17" t="str">
        <f t="shared" si="0"/>
        <v>Reablement in a person's own homeOther</v>
      </c>
      <c r="B17" t="s">
        <v>2830</v>
      </c>
      <c r="C17" t="s">
        <v>509</v>
      </c>
      <c r="D17" t="s">
        <v>2827</v>
      </c>
    </row>
    <row r="18" spans="1:4" x14ac:dyDescent="0.3">
      <c r="A18" t="str">
        <f t="shared" si="0"/>
        <v>Residential PlacementsCare home</v>
      </c>
      <c r="B18" t="s">
        <v>532</v>
      </c>
      <c r="C18" t="s">
        <v>533</v>
      </c>
      <c r="D18" t="s">
        <v>2829</v>
      </c>
    </row>
    <row r="19" spans="1:4" x14ac:dyDescent="0.3">
      <c r="A19" t="str">
        <f t="shared" si="0"/>
        <v>Residential PlacementsNursing home</v>
      </c>
      <c r="B19" t="s">
        <v>532</v>
      </c>
      <c r="C19" t="s">
        <v>537</v>
      </c>
      <c r="D19" t="s">
        <v>2829</v>
      </c>
    </row>
    <row r="20" spans="1:4" x14ac:dyDescent="0.3">
      <c r="A20" t="str">
        <f t="shared" si="0"/>
        <v>Residential PlacementsDischarge from hospital (with reablement) to long term care</v>
      </c>
      <c r="B20" t="s">
        <v>532</v>
      </c>
      <c r="C20" t="s">
        <v>545</v>
      </c>
      <c r="D20" t="s">
        <v>2829</v>
      </c>
    </row>
    <row r="21" spans="1:4" x14ac:dyDescent="0.3">
      <c r="A21" t="str">
        <f t="shared" si="0"/>
        <v>Residential PlacementsOther</v>
      </c>
      <c r="B21" t="s">
        <v>532</v>
      </c>
      <c r="C21" t="s">
        <v>509</v>
      </c>
      <c r="D21" t="s">
        <v>2829</v>
      </c>
    </row>
    <row r="22" spans="1:4" x14ac:dyDescent="0.3">
      <c r="A22" t="str">
        <f t="shared" si="0"/>
        <v>Increased hours worked by existing workfroceChildcare costs</v>
      </c>
      <c r="B22" t="s">
        <v>2832</v>
      </c>
      <c r="C22" t="s">
        <v>2833</v>
      </c>
      <c r="D22" t="s">
        <v>2834</v>
      </c>
    </row>
    <row r="23" spans="1:4" x14ac:dyDescent="0.3">
      <c r="A23" t="str">
        <f t="shared" si="0"/>
        <v>Increased hours worked by existing workfroceOvertime for existing staff</v>
      </c>
      <c r="B23" t="s">
        <v>2832</v>
      </c>
      <c r="C23" t="s">
        <v>557</v>
      </c>
      <c r="D23" t="s">
        <v>2834</v>
      </c>
    </row>
    <row r="24" spans="1:4" x14ac:dyDescent="0.3">
      <c r="A24" t="str">
        <f t="shared" si="0"/>
        <v>Improvement retention of existing workforceRetention bonuses for existing staff</v>
      </c>
      <c r="B24" t="s">
        <v>2835</v>
      </c>
      <c r="C24" t="s">
        <v>2836</v>
      </c>
      <c r="D24" t="s">
        <v>2837</v>
      </c>
    </row>
    <row r="25" spans="1:4" x14ac:dyDescent="0.3">
      <c r="A25" t="str">
        <f t="shared" si="0"/>
        <v>Improvement retention of existing workforceIncentive payments</v>
      </c>
      <c r="B25" t="s">
        <v>2835</v>
      </c>
      <c r="C25" t="s">
        <v>528</v>
      </c>
      <c r="D25" t="s">
        <v>2837</v>
      </c>
    </row>
    <row r="26" spans="1:4" x14ac:dyDescent="0.3">
      <c r="A26" t="str">
        <f t="shared" si="0"/>
        <v>Improvement retention of existing workforceWellbeing measures</v>
      </c>
      <c r="B26" t="s">
        <v>2835</v>
      </c>
      <c r="C26" t="s">
        <v>551</v>
      </c>
      <c r="D26" t="s">
        <v>2837</v>
      </c>
    </row>
    <row r="27" spans="1:4" x14ac:dyDescent="0.3">
      <c r="A27" t="str">
        <f t="shared" si="0"/>
        <v>Improvement retention of existing workforceBringing forward planned pay increases</v>
      </c>
      <c r="B27" t="s">
        <v>2835</v>
      </c>
      <c r="C27" t="s">
        <v>552</v>
      </c>
      <c r="D27" t="s">
        <v>2837</v>
      </c>
    </row>
    <row r="28" spans="1:4" x14ac:dyDescent="0.3">
      <c r="A28" t="str">
        <f t="shared" si="0"/>
        <v>Additional or redeployed capacity from current care workersCosts of agency staff</v>
      </c>
      <c r="B28" t="s">
        <v>524</v>
      </c>
      <c r="C28" t="s">
        <v>525</v>
      </c>
      <c r="D28" t="s">
        <v>2834</v>
      </c>
    </row>
    <row r="29" spans="1:4" x14ac:dyDescent="0.3">
      <c r="A29" t="str">
        <f t="shared" si="0"/>
        <v>Additional or redeployed capacity from current care workersLocal staff banks</v>
      </c>
      <c r="B29" t="s">
        <v>524</v>
      </c>
      <c r="C29" t="s">
        <v>547</v>
      </c>
      <c r="D29" t="s">
        <v>2834</v>
      </c>
    </row>
    <row r="30" spans="1:4" x14ac:dyDescent="0.3">
      <c r="A30" t="str">
        <f t="shared" si="0"/>
        <v>Additional or redeployed capacity from current care workersRedeploy other local authority staff</v>
      </c>
      <c r="B30" t="s">
        <v>524</v>
      </c>
      <c r="C30" t="s">
        <v>526</v>
      </c>
      <c r="D30" t="s">
        <v>2834</v>
      </c>
    </row>
    <row r="31" spans="1:4" x14ac:dyDescent="0.3">
      <c r="A31" t="str">
        <f t="shared" si="0"/>
        <v>Local recruitment initiatives</v>
      </c>
      <c r="B31" t="s">
        <v>522</v>
      </c>
      <c r="D31" t="s">
        <v>2823</v>
      </c>
    </row>
    <row r="32" spans="1:4" x14ac:dyDescent="0.3">
      <c r="A32" t="str">
        <f t="shared" si="0"/>
        <v>Assistive Techonologies and Equipment</v>
      </c>
      <c r="B32" t="s">
        <v>2824</v>
      </c>
      <c r="D32" t="s">
        <v>2825</v>
      </c>
    </row>
    <row r="33" spans="1:4" x14ac:dyDescent="0.3">
      <c r="A33" t="str">
        <f t="shared" si="0"/>
        <v>Home Care or Domiciliary Care</v>
      </c>
      <c r="B33" t="s">
        <v>529</v>
      </c>
      <c r="D33" t="s">
        <v>2827</v>
      </c>
    </row>
    <row r="34" spans="1:4" x14ac:dyDescent="0.3">
      <c r="A34" t="str">
        <f t="shared" si="0"/>
        <v>Bed Based Intermediate Care Services</v>
      </c>
      <c r="B34" t="s">
        <v>535</v>
      </c>
      <c r="D34" t="s">
        <v>2829</v>
      </c>
    </row>
    <row r="35" spans="1:4" x14ac:dyDescent="0.3">
      <c r="A35" t="str">
        <f t="shared" si="0"/>
        <v>Reablement in a person's own home</v>
      </c>
      <c r="B35" t="s">
        <v>2830</v>
      </c>
      <c r="D35" t="s">
        <v>2827</v>
      </c>
    </row>
    <row r="36" spans="1:4" x14ac:dyDescent="0.3">
      <c r="A36" t="str">
        <f t="shared" si="0"/>
        <v>Residential Placements</v>
      </c>
      <c r="B36" t="s">
        <v>532</v>
      </c>
      <c r="D36" t="s">
        <v>2829</v>
      </c>
    </row>
    <row r="37" spans="1:4" x14ac:dyDescent="0.3">
      <c r="A37" t="str">
        <f t="shared" si="0"/>
        <v>Increased hours worked by existing workfroce</v>
      </c>
      <c r="B37" t="s">
        <v>2832</v>
      </c>
      <c r="D37" t="s">
        <v>2834</v>
      </c>
    </row>
    <row r="38" spans="1:4" x14ac:dyDescent="0.3">
      <c r="A38" t="str">
        <f t="shared" si="0"/>
        <v>Improvement retention of existing workforce</v>
      </c>
      <c r="B38" t="s">
        <v>2835</v>
      </c>
      <c r="D38" t="s">
        <v>2837</v>
      </c>
    </row>
    <row r="39" spans="1:4" x14ac:dyDescent="0.3">
      <c r="A39" t="str">
        <f t="shared" si="0"/>
        <v>Additional or redeployed capacity from current care workers</v>
      </c>
      <c r="B39" t="s">
        <v>524</v>
      </c>
      <c r="D39" t="s">
        <v>2834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U37"/>
  <sheetViews>
    <sheetView showGridLines="0" showRowColHeaders="0" zoomScale="80" zoomScaleNormal="80" workbookViewId="0"/>
  </sheetViews>
  <sheetFormatPr defaultColWidth="0" defaultRowHeight="14.4" zeroHeight="1" x14ac:dyDescent="0.3"/>
  <cols>
    <col min="1" max="1" width="4.6640625" customWidth="1"/>
    <col min="2" max="2" width="52.6640625" bestFit="1" customWidth="1"/>
    <col min="3" max="6" width="24.6640625" customWidth="1"/>
    <col min="7" max="7" width="26.6640625" customWidth="1"/>
    <col min="8" max="8" width="4.6640625" customWidth="1"/>
    <col min="9" max="9" width="0.88671875" customWidth="1"/>
    <col min="10" max="10" width="16.6640625" customWidth="1"/>
    <col min="11" max="11" width="0.88671875" customWidth="1"/>
    <col min="12" max="12" width="4.6640625" customWidth="1"/>
    <col min="13" max="16" width="8.88671875" hidden="1" customWidth="1"/>
    <col min="17" max="17" width="4.6640625" customWidth="1"/>
    <col min="18" max="21" width="0" hidden="1" customWidth="1"/>
    <col min="22" max="16384" width="8.88671875" hidden="1"/>
  </cols>
  <sheetData>
    <row r="1" spans="2:16" ht="15" customHeight="1" thickBot="1" x14ac:dyDescent="0.35"/>
    <row r="2" spans="2:16" ht="32.25" customHeight="1" thickBot="1" x14ac:dyDescent="0.4">
      <c r="B2" s="46" t="str">
        <f>'2. Cover'!B154</f>
        <v>Better Care Fund 2022-23 End of Year Template</v>
      </c>
      <c r="M2" s="3"/>
      <c r="N2" s="3"/>
      <c r="O2" s="3"/>
      <c r="P2" s="3"/>
    </row>
    <row r="3" spans="2:16" ht="23.25" customHeight="1" x14ac:dyDescent="0.3">
      <c r="B3" s="40" t="s">
        <v>75</v>
      </c>
      <c r="M3" s="6">
        <f>M4-M5</f>
        <v>6</v>
      </c>
      <c r="N3" s="3"/>
      <c r="O3" s="3"/>
      <c r="P3" s="3"/>
    </row>
    <row r="4" spans="2:16" ht="22.5" customHeight="1" x14ac:dyDescent="0.3">
      <c r="M4" s="3">
        <f>COUNTA(M23:N26)</f>
        <v>7</v>
      </c>
      <c r="N4" s="3"/>
      <c r="O4" s="3"/>
      <c r="P4" s="3"/>
    </row>
    <row r="5" spans="2:16" ht="15" customHeight="1" x14ac:dyDescent="0.3">
      <c r="B5" s="41" t="s">
        <v>405</v>
      </c>
      <c r="C5" s="235" t="str">
        <f>IF('Backsheet for muncher'!D9="&lt;Please select a Health and Wellbeing Board&gt;","Please select in '2. Cover' sheet",'Backsheet for muncher'!D9)</f>
        <v>Hillingdon</v>
      </c>
      <c r="D5" s="235"/>
      <c r="M5" s="3">
        <f>SUM(M23:N26)</f>
        <v>1</v>
      </c>
      <c r="N5" s="3"/>
      <c r="O5" s="3"/>
      <c r="P5" s="3"/>
    </row>
    <row r="6" spans="2:16" ht="15" customHeight="1" x14ac:dyDescent="0.3">
      <c r="B6" s="41"/>
      <c r="C6" s="108"/>
      <c r="D6" s="108"/>
      <c r="M6" s="3"/>
      <c r="N6" s="3"/>
      <c r="O6" s="3"/>
      <c r="P6" s="3"/>
    </row>
    <row r="7" spans="2:16" ht="16.5" customHeight="1" x14ac:dyDescent="0.3">
      <c r="B7" s="240" t="s">
        <v>562</v>
      </c>
      <c r="C7" s="240"/>
      <c r="D7" s="240"/>
      <c r="E7" s="240"/>
      <c r="F7" s="240"/>
      <c r="G7" s="240"/>
      <c r="M7" s="3"/>
      <c r="N7" s="3"/>
      <c r="O7" s="3"/>
      <c r="P7" s="3"/>
    </row>
    <row r="8" spans="2:16" ht="32.25" customHeight="1" x14ac:dyDescent="0.3">
      <c r="B8" s="239" t="s">
        <v>563</v>
      </c>
      <c r="C8" s="239"/>
      <c r="D8" s="239"/>
      <c r="E8" s="239"/>
      <c r="F8" s="239"/>
      <c r="G8" s="239"/>
      <c r="M8" s="3"/>
      <c r="N8" s="3"/>
      <c r="O8" s="3"/>
      <c r="P8" s="3"/>
    </row>
    <row r="9" spans="2:16" ht="16.5" customHeight="1" x14ac:dyDescent="0.3">
      <c r="M9" s="3"/>
      <c r="N9" s="3"/>
      <c r="O9" s="3"/>
      <c r="P9" s="3"/>
    </row>
    <row r="10" spans="2:16" ht="15" customHeight="1" x14ac:dyDescent="0.3">
      <c r="B10" s="236"/>
      <c r="C10" s="237"/>
      <c r="D10" s="237"/>
      <c r="E10" s="237"/>
      <c r="F10" s="237"/>
      <c r="G10" s="238"/>
      <c r="M10" s="3"/>
      <c r="N10" s="3"/>
      <c r="O10" s="3"/>
      <c r="P10" s="3"/>
    </row>
    <row r="11" spans="2:16" ht="30" customHeight="1" x14ac:dyDescent="0.3">
      <c r="B11" s="223"/>
      <c r="C11" s="224"/>
      <c r="D11" s="224"/>
      <c r="E11" s="224"/>
      <c r="F11" s="224"/>
      <c r="G11" s="225"/>
      <c r="M11" s="3"/>
      <c r="N11" s="3"/>
      <c r="O11" s="3"/>
      <c r="P11" s="3"/>
    </row>
    <row r="12" spans="2:16" ht="15" customHeight="1" x14ac:dyDescent="0.3">
      <c r="B12" s="220"/>
      <c r="C12" s="221"/>
      <c r="D12" s="221"/>
      <c r="E12" s="221"/>
      <c r="F12" s="221"/>
      <c r="G12" s="222"/>
      <c r="M12" s="3"/>
      <c r="N12" s="3"/>
      <c r="O12" s="3"/>
      <c r="P12" s="3"/>
    </row>
    <row r="13" spans="2:16" ht="45" customHeight="1" x14ac:dyDescent="0.3">
      <c r="B13" s="223"/>
      <c r="C13" s="224"/>
      <c r="D13" s="224"/>
      <c r="E13" s="224"/>
      <c r="F13" s="224"/>
      <c r="G13" s="225"/>
      <c r="M13" s="3"/>
      <c r="N13" s="3"/>
      <c r="O13" s="3"/>
      <c r="P13" s="3"/>
    </row>
    <row r="14" spans="2:16" ht="15" customHeight="1" x14ac:dyDescent="0.3">
      <c r="B14" s="220"/>
      <c r="C14" s="221"/>
      <c r="D14" s="221"/>
      <c r="E14" s="221"/>
      <c r="F14" s="221"/>
      <c r="G14" s="222"/>
      <c r="M14" s="3"/>
      <c r="N14" s="3"/>
      <c r="O14" s="3"/>
      <c r="P14" s="3"/>
    </row>
    <row r="15" spans="2:16" ht="75" customHeight="1" x14ac:dyDescent="0.3">
      <c r="B15" s="223"/>
      <c r="C15" s="224"/>
      <c r="D15" s="224"/>
      <c r="E15" s="224"/>
      <c r="F15" s="224"/>
      <c r="G15" s="225"/>
      <c r="M15" s="3"/>
      <c r="N15" s="3"/>
      <c r="O15" s="3"/>
      <c r="P15" s="3"/>
    </row>
    <row r="16" spans="2:16" ht="30" customHeight="1" x14ac:dyDescent="0.3">
      <c r="B16" s="226"/>
      <c r="C16" s="227"/>
      <c r="D16" s="227"/>
      <c r="E16" s="227"/>
      <c r="F16" s="227"/>
      <c r="G16" s="228"/>
      <c r="M16" s="3"/>
      <c r="N16" s="3"/>
      <c r="O16" s="3"/>
      <c r="P16" s="3"/>
    </row>
    <row r="17" spans="2:16" ht="90" customHeight="1" x14ac:dyDescent="0.3">
      <c r="B17" s="226"/>
      <c r="C17" s="227"/>
      <c r="D17" s="227"/>
      <c r="E17" s="227"/>
      <c r="F17" s="227"/>
      <c r="G17" s="228"/>
      <c r="M17" s="3"/>
      <c r="N17" s="3"/>
      <c r="O17" s="3"/>
      <c r="P17" s="3"/>
    </row>
    <row r="18" spans="2:16" ht="19.95" customHeight="1" x14ac:dyDescent="0.3">
      <c r="B18" s="229"/>
      <c r="C18" s="230"/>
      <c r="D18" s="230"/>
      <c r="E18" s="230"/>
      <c r="F18" s="230"/>
      <c r="G18" s="231"/>
      <c r="M18" s="3"/>
      <c r="N18" s="3"/>
      <c r="O18" s="3"/>
      <c r="P18" s="3"/>
    </row>
    <row r="19" spans="2:16" ht="19.95" customHeight="1" x14ac:dyDescent="0.3">
      <c r="B19" s="107"/>
      <c r="C19" s="107"/>
      <c r="D19" s="107"/>
      <c r="E19" s="107"/>
      <c r="F19" s="107"/>
      <c r="G19" s="107"/>
      <c r="M19" s="3"/>
      <c r="N19" s="3"/>
      <c r="O19" s="3"/>
      <c r="P19" s="3"/>
    </row>
    <row r="20" spans="2:16" ht="104.4" customHeight="1" x14ac:dyDescent="0.3">
      <c r="B20" s="107"/>
      <c r="C20" s="107"/>
      <c r="D20" s="107"/>
      <c r="E20" s="107"/>
      <c r="F20" s="107"/>
      <c r="G20" s="107"/>
      <c r="M20" s="3"/>
      <c r="N20" s="3"/>
      <c r="O20" s="3"/>
      <c r="P20" s="3"/>
    </row>
    <row r="21" spans="2:16" ht="15" customHeight="1" x14ac:dyDescent="0.3">
      <c r="B21" s="41"/>
      <c r="C21" s="41"/>
      <c r="I21" s="56"/>
      <c r="J21" s="57" t="s">
        <v>389</v>
      </c>
      <c r="K21" s="58"/>
      <c r="M21" s="3"/>
      <c r="N21" s="3"/>
      <c r="O21" s="3"/>
      <c r="P21" s="3"/>
    </row>
    <row r="22" spans="2:16" ht="135" customHeight="1" x14ac:dyDescent="0.3">
      <c r="C22" s="42" t="s">
        <v>564</v>
      </c>
      <c r="D22" s="42" t="s">
        <v>565</v>
      </c>
      <c r="E22" s="42" t="s">
        <v>566</v>
      </c>
      <c r="F22" s="42" t="s">
        <v>567</v>
      </c>
      <c r="I22" s="59"/>
      <c r="J22" s="70" t="s">
        <v>390</v>
      </c>
      <c r="K22" s="61"/>
      <c r="M22" s="3"/>
      <c r="N22" s="3"/>
      <c r="O22" s="3" t="s">
        <v>568</v>
      </c>
      <c r="P22" s="3"/>
    </row>
    <row r="23" spans="2:16" ht="90" customHeight="1" x14ac:dyDescent="0.3">
      <c r="B23" s="43" t="s">
        <v>569</v>
      </c>
      <c r="C23" s="37">
        <f>IFERROR(INDEX('iBCF Backsheet'!$F$7:$F$157,MATCH('Backsheet for muncher'!$C$9,'iBCF Backsheet'!$D$7:$D$157,0)),"Either the HWB name is not selected on the cover sheet, or a lookup error has occurred.")</f>
        <v>17.12</v>
      </c>
      <c r="D23" s="35"/>
      <c r="E23" s="35"/>
      <c r="F23" s="38" t="str">
        <f>IF(OR($D23="",E23=""),"",(E23-$D23)/$D23)</f>
        <v/>
      </c>
      <c r="G23" s="44"/>
      <c r="I23" s="59"/>
      <c r="J23" s="71" t="str">
        <f>IF(AND(D23&lt;&gt;"",E23&lt;&gt;""),"Yes","No")</f>
        <v>No</v>
      </c>
      <c r="K23" s="61"/>
      <c r="M23" s="3">
        <f t="shared" ref="M23:N25" si="0">IF(D23="",0,1)</f>
        <v>0</v>
      </c>
      <c r="N23" s="3">
        <f t="shared" si="0"/>
        <v>0</v>
      </c>
      <c r="O23" s="3">
        <f>IF(M23=0,1,
IF(NOT(ISNUMBER(C23)),1,
IF(ROUND(C23,2)=ROUND(D23,2),1,0)))</f>
        <v>1</v>
      </c>
      <c r="P23" s="3"/>
    </row>
    <row r="24" spans="2:16" ht="90" customHeight="1" x14ac:dyDescent="0.3">
      <c r="B24" s="43" t="s">
        <v>570</v>
      </c>
      <c r="C24" s="37">
        <f>IFERROR(INDEX('iBCF Backsheet'!$G$7:$G$156,MATCH('Backsheet for muncher'!$C$9,'iBCF Backsheet'!$D$7:$D$156,0)),"Either the HWB name is not selected on the cover sheet, or a lookup error has occurred.")</f>
        <v>663.65</v>
      </c>
      <c r="D24" s="35"/>
      <c r="E24" s="35"/>
      <c r="F24" s="38" t="str">
        <f>IF(OR($D24="",E24=""),"",(E24-$D24)/$D24)</f>
        <v/>
      </c>
      <c r="G24" s="44"/>
      <c r="I24" s="59"/>
      <c r="J24" s="71" t="str">
        <f t="shared" ref="J24:J25" si="1">IF(AND(D24&lt;&gt;"",E24&lt;&gt;""),"Yes","No")</f>
        <v>No</v>
      </c>
      <c r="K24" s="61"/>
      <c r="M24" s="3">
        <f t="shared" si="0"/>
        <v>0</v>
      </c>
      <c r="N24" s="3">
        <f t="shared" si="0"/>
        <v>0</v>
      </c>
      <c r="O24" s="3">
        <f>IF(M24=0,1,
IF(NOT(ISNUMBER(C24)),1,
IF(ROUND(C24,2)=ROUND(D24,2),1,0)))</f>
        <v>1</v>
      </c>
      <c r="P24" s="3"/>
    </row>
    <row r="25" spans="2:16" ht="90" customHeight="1" x14ac:dyDescent="0.3">
      <c r="B25" s="43" t="s">
        <v>571</v>
      </c>
      <c r="C25" s="37">
        <f>IFERROR(INDEX('iBCF Backsheet'!$H$7:$H$156,MATCH('Backsheet for muncher'!$C$9,'iBCF Backsheet'!$D$7:$D$156,0)),"Either the HWB name is not selected on the cover sheet, or a lookup error has occurred.")</f>
        <v>762.82</v>
      </c>
      <c r="D25" s="109"/>
      <c r="E25" s="35"/>
      <c r="F25" s="38" t="str">
        <f>IF(OR($D25="",E25=""),"",(E25-$D25)/$D25)</f>
        <v/>
      </c>
      <c r="G25" s="44"/>
      <c r="I25" s="59"/>
      <c r="J25" s="71" t="str">
        <f t="shared" si="1"/>
        <v>No</v>
      </c>
      <c r="K25" s="61"/>
      <c r="M25" s="3">
        <f t="shared" si="0"/>
        <v>0</v>
      </c>
      <c r="N25" s="3">
        <f t="shared" si="0"/>
        <v>0</v>
      </c>
      <c r="O25" s="3">
        <f>IF(M25=0,1,
IF(NOT(ISNUMBER(C25)),1,
IF(ROUND(C25,2)=ROUND(D25,2),1,0)))</f>
        <v>1</v>
      </c>
      <c r="P25" s="3"/>
    </row>
    <row r="26" spans="2:16" ht="90" customHeight="1" x14ac:dyDescent="0.3">
      <c r="B26" s="13" t="s">
        <v>572</v>
      </c>
      <c r="C26" s="43"/>
      <c r="D26" s="232"/>
      <c r="E26" s="233"/>
      <c r="F26" s="234"/>
      <c r="G26" s="39" t="str">
        <f>IF(O26=1,"",
IF(LEN(D26)&gt;=P26,0,
P26-LEN(D26)))</f>
        <v/>
      </c>
      <c r="I26" s="59"/>
      <c r="J26" s="71" t="str">
        <f>IF(M26=1,"Yes","No")</f>
        <v>Yes</v>
      </c>
      <c r="K26" s="61"/>
      <c r="M26" s="3">
        <f>IF(O26=1,1,
IF(D26="",0,1))</f>
        <v>1</v>
      </c>
      <c r="N26" s="3"/>
      <c r="O26" s="3">
        <f>IF(SUM($M$23:$M$25)=0,1,
IF(COUNTIF($O$23:$O$25,0)=0,1,0))</f>
        <v>1</v>
      </c>
      <c r="P26" s="3">
        <v>250</v>
      </c>
    </row>
    <row r="27" spans="2:16" x14ac:dyDescent="0.3">
      <c r="I27" s="63"/>
      <c r="J27" s="64"/>
      <c r="K27" s="65"/>
      <c r="M27" s="3"/>
      <c r="N27" s="45"/>
      <c r="O27" s="3"/>
      <c r="P27" s="3"/>
    </row>
    <row r="28" spans="2:16" ht="15" customHeight="1" x14ac:dyDescent="0.3">
      <c r="B28" s="67" t="s">
        <v>511</v>
      </c>
      <c r="C28" s="68"/>
      <c r="D28" s="68"/>
      <c r="E28" s="69"/>
      <c r="M28" s="3"/>
      <c r="N28" s="45"/>
      <c r="O28" s="3"/>
      <c r="P28" s="3"/>
    </row>
    <row r="29" spans="2:16" ht="19.95" customHeight="1" x14ac:dyDescent="0.3">
      <c r="B29" s="217" t="s">
        <v>573</v>
      </c>
      <c r="C29" s="218"/>
      <c r="D29" s="218"/>
      <c r="E29" s="219"/>
      <c r="M29" s="3"/>
      <c r="N29" s="45"/>
      <c r="O29" s="3"/>
      <c r="P29" s="3"/>
    </row>
    <row r="30" spans="2:16" ht="49.95" customHeight="1" x14ac:dyDescent="0.3">
      <c r="B30" s="217" t="s">
        <v>574</v>
      </c>
      <c r="C30" s="218"/>
      <c r="D30" s="218"/>
      <c r="E30" s="219"/>
      <c r="M30" s="3"/>
      <c r="N30" s="45"/>
      <c r="O30" s="3"/>
      <c r="P30" s="3"/>
    </row>
    <row r="31" spans="2:16" ht="34.950000000000003" customHeight="1" x14ac:dyDescent="0.3">
      <c r="B31" s="214" t="s">
        <v>575</v>
      </c>
      <c r="C31" s="215"/>
      <c r="D31" s="215"/>
      <c r="E31" s="216"/>
      <c r="M31" s="3"/>
      <c r="N31" s="45"/>
      <c r="O31" s="3"/>
      <c r="P31" s="3"/>
    </row>
    <row r="32" spans="2:16" ht="15" customHeight="1" x14ac:dyDescent="0.3">
      <c r="M32" s="3"/>
      <c r="N32" s="45"/>
      <c r="O32" s="3"/>
      <c r="P32" s="3"/>
    </row>
    <row r="34" x14ac:dyDescent="0.3"/>
    <row r="37" x14ac:dyDescent="0.3"/>
  </sheetData>
  <sheetProtection formatColumns="0" formatRows="0" autoFilter="0"/>
  <mergeCells count="16">
    <mergeCell ref="C5:D5"/>
    <mergeCell ref="B10:G10"/>
    <mergeCell ref="B11:G11"/>
    <mergeCell ref="B12:G12"/>
    <mergeCell ref="B13:G13"/>
    <mergeCell ref="B8:G8"/>
    <mergeCell ref="B7:G7"/>
    <mergeCell ref="B31:E31"/>
    <mergeCell ref="B30:E30"/>
    <mergeCell ref="B29:E29"/>
    <mergeCell ref="B14:G14"/>
    <mergeCell ref="B15:G15"/>
    <mergeCell ref="B16:G16"/>
    <mergeCell ref="B17:G17"/>
    <mergeCell ref="B18:G18"/>
    <mergeCell ref="D26:F26"/>
  </mergeCells>
  <conditionalFormatting sqref="D26">
    <cfRule type="expression" dxfId="2" priority="7">
      <formula>$O26=1</formula>
    </cfRule>
  </conditionalFormatting>
  <conditionalFormatting sqref="J23:J25">
    <cfRule type="cellIs" dxfId="1" priority="5" operator="equal">
      <formula>"Yes"</formula>
    </cfRule>
  </conditionalFormatting>
  <conditionalFormatting sqref="J26">
    <cfRule type="cellIs" dxfId="0" priority="2" operator="equal">
      <formula>"Yes"</formula>
    </cfRule>
  </conditionalFormatting>
  <dataValidations xWindow="687" yWindow="880" count="2">
    <dataValidation type="decimal" operator="greaterThan" allowBlank="1" showInputMessage="1" showErrorMessage="1" errorTitle="Invalid Entry" error="Please provide a value in pounds and pence" prompt="Please provide a value in pounds and pence" sqref="D23:E25" xr:uid="{00000000-0002-0000-0B00-000000000000}">
      <formula1>0</formula1>
    </dataValidation>
    <dataValidation type="textLength" operator="lessThanOrEqual" allowBlank="1" showInputMessage="1" showErrorMessage="1" errorTitle="Character Limit Reached" error="Please do not use more than 250 characters." prompt="Please do not use more than 250 characters." sqref="D26" xr:uid="{00000000-0002-0000-0B00-000001000000}">
      <formula1>250</formula1>
    </dataValidation>
  </dataValidations>
  <pageMargins left="0.7" right="0.7" top="0.75" bottom="0.75" header="0.3" footer="0.3"/>
  <pageSetup paperSize="9" orientation="portrait" horizontalDpi="90" verticalDpi="9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tabColor rgb="FFFFFF00"/>
  </sheetPr>
  <dimension ref="A1:N158"/>
  <sheetViews>
    <sheetView topLeftCell="B1" zoomScaleNormal="100" workbookViewId="0">
      <selection activeCell="I10" sqref="I10"/>
    </sheetView>
  </sheetViews>
  <sheetFormatPr defaultColWidth="8.88671875" defaultRowHeight="14.4" x14ac:dyDescent="0.3"/>
  <cols>
    <col min="4" max="4" width="11.6640625" customWidth="1"/>
    <col min="5" max="5" width="27.5546875" customWidth="1"/>
  </cols>
  <sheetData>
    <row r="1" spans="1:14" x14ac:dyDescent="0.3">
      <c r="D1">
        <v>1</v>
      </c>
      <c r="E1">
        <v>2</v>
      </c>
    </row>
    <row r="5" spans="1:14" x14ac:dyDescent="0.3">
      <c r="F5" s="36" t="s">
        <v>576</v>
      </c>
      <c r="G5" s="36"/>
      <c r="H5" s="36"/>
    </row>
    <row r="6" spans="1:14" x14ac:dyDescent="0.3">
      <c r="D6" s="15" t="s">
        <v>435</v>
      </c>
      <c r="E6" s="15" t="s">
        <v>520</v>
      </c>
      <c r="F6" s="15" t="s">
        <v>577</v>
      </c>
      <c r="G6" s="15" t="s">
        <v>578</v>
      </c>
      <c r="H6" s="15" t="s">
        <v>579</v>
      </c>
      <c r="I6" s="15" t="s">
        <v>580</v>
      </c>
      <c r="J6" s="15" t="s">
        <v>581</v>
      </c>
      <c r="K6" s="15" t="s">
        <v>582</v>
      </c>
      <c r="L6" s="15" t="s">
        <v>583</v>
      </c>
      <c r="M6" s="15" t="s">
        <v>584</v>
      </c>
      <c r="N6" s="15" t="s">
        <v>585</v>
      </c>
    </row>
    <row r="7" spans="1:14" x14ac:dyDescent="0.3">
      <c r="A7" s="3"/>
      <c r="B7" s="3"/>
      <c r="D7" t="s">
        <v>79</v>
      </c>
      <c r="E7" t="s">
        <v>80</v>
      </c>
      <c r="F7">
        <v>17.07</v>
      </c>
      <c r="G7">
        <v>694.62381132075484</v>
      </c>
      <c r="H7">
        <v>677.27802721088426</v>
      </c>
      <c r="I7">
        <v>15.6</v>
      </c>
      <c r="J7">
        <v>16.41</v>
      </c>
      <c r="K7">
        <v>605</v>
      </c>
      <c r="L7">
        <v>632</v>
      </c>
      <c r="M7">
        <v>616</v>
      </c>
      <c r="N7">
        <v>643</v>
      </c>
    </row>
    <row r="8" spans="1:14" x14ac:dyDescent="0.3">
      <c r="A8" s="3"/>
      <c r="B8" s="3"/>
      <c r="D8" t="s">
        <v>81</v>
      </c>
      <c r="E8" t="s">
        <v>82</v>
      </c>
      <c r="F8">
        <v>18.989999999999998</v>
      </c>
      <c r="G8">
        <v>792.25</v>
      </c>
      <c r="H8">
        <v>835.38</v>
      </c>
      <c r="I8">
        <v>18.29</v>
      </c>
      <c r="J8">
        <v>18.838699999999999</v>
      </c>
      <c r="K8">
        <v>726.25</v>
      </c>
      <c r="L8">
        <v>748.03750000000002</v>
      </c>
      <c r="M8">
        <v>784.19</v>
      </c>
      <c r="N8">
        <v>807.71570000000008</v>
      </c>
    </row>
    <row r="9" spans="1:14" x14ac:dyDescent="0.3">
      <c r="A9" s="3"/>
      <c r="B9" s="3"/>
      <c r="D9" t="s">
        <v>83</v>
      </c>
      <c r="E9" t="s">
        <v>84</v>
      </c>
      <c r="F9">
        <v>18.597140278341151</v>
      </c>
      <c r="G9">
        <v>622.20361955085866</v>
      </c>
      <c r="H9">
        <v>622.20000000000005</v>
      </c>
      <c r="I9">
        <v>16.32</v>
      </c>
      <c r="J9">
        <v>18.07</v>
      </c>
      <c r="K9">
        <v>499.45</v>
      </c>
      <c r="L9">
        <v>540.33000000000004</v>
      </c>
      <c r="M9">
        <v>499.45</v>
      </c>
      <c r="N9">
        <v>540.33000000000004</v>
      </c>
    </row>
    <row r="10" spans="1:14" x14ac:dyDescent="0.3">
      <c r="A10" s="3"/>
      <c r="B10" s="3"/>
      <c r="D10" t="s">
        <v>85</v>
      </c>
      <c r="E10" t="s">
        <v>86</v>
      </c>
      <c r="F10">
        <v>28.49</v>
      </c>
      <c r="G10">
        <v>801.03</v>
      </c>
      <c r="H10">
        <v>815.08</v>
      </c>
      <c r="I10">
        <v>26.73</v>
      </c>
      <c r="J10">
        <v>26.73</v>
      </c>
      <c r="K10">
        <v>767.97</v>
      </c>
      <c r="L10">
        <v>775.64970000000005</v>
      </c>
      <c r="M10">
        <v>750.79</v>
      </c>
      <c r="N10">
        <v>758.29789999999991</v>
      </c>
    </row>
    <row r="11" spans="1:14" x14ac:dyDescent="0.3">
      <c r="A11" s="3"/>
      <c r="B11" s="3"/>
      <c r="D11" t="s">
        <v>87</v>
      </c>
      <c r="E11" t="s">
        <v>88</v>
      </c>
      <c r="F11">
        <v>17.899999999999999</v>
      </c>
      <c r="G11">
        <v>678.31</v>
      </c>
      <c r="H11">
        <v>682.36</v>
      </c>
      <c r="I11">
        <v>16.93</v>
      </c>
      <c r="J11">
        <v>17.353249999999999</v>
      </c>
      <c r="K11">
        <v>658.60077058453862</v>
      </c>
      <c r="L11">
        <v>675.065789849152</v>
      </c>
      <c r="M11">
        <v>715.63406742125972</v>
      </c>
      <c r="N11">
        <v>733.52491910679112</v>
      </c>
    </row>
    <row r="12" spans="1:14" x14ac:dyDescent="0.3">
      <c r="A12" s="3"/>
      <c r="B12" s="3"/>
      <c r="D12" t="s">
        <v>89</v>
      </c>
      <c r="E12" t="s">
        <v>90</v>
      </c>
      <c r="F12">
        <v>18.84</v>
      </c>
      <c r="G12">
        <v>640.26</v>
      </c>
      <c r="H12">
        <v>726.59</v>
      </c>
      <c r="I12">
        <v>17.86</v>
      </c>
      <c r="J12">
        <v>18.47</v>
      </c>
      <c r="K12">
        <v>608.33000000000004</v>
      </c>
      <c r="L12">
        <v>620.5</v>
      </c>
      <c r="M12">
        <v>652.16999999999996</v>
      </c>
      <c r="N12">
        <v>671.74</v>
      </c>
    </row>
    <row r="13" spans="1:14" x14ac:dyDescent="0.3">
      <c r="A13" s="3"/>
      <c r="B13" s="3"/>
      <c r="D13" t="s">
        <v>91</v>
      </c>
      <c r="E13" t="s">
        <v>92</v>
      </c>
      <c r="F13">
        <v>15.27</v>
      </c>
      <c r="G13">
        <v>537</v>
      </c>
      <c r="H13">
        <v>617</v>
      </c>
      <c r="I13">
        <v>14.6</v>
      </c>
      <c r="J13">
        <v>15.27</v>
      </c>
      <c r="K13">
        <v>518</v>
      </c>
      <c r="L13">
        <v>537</v>
      </c>
      <c r="M13">
        <v>595</v>
      </c>
      <c r="N13">
        <v>617</v>
      </c>
    </row>
    <row r="14" spans="1:14" x14ac:dyDescent="0.3">
      <c r="A14" s="3"/>
      <c r="B14" s="3"/>
      <c r="D14" t="s">
        <v>93</v>
      </c>
      <c r="E14" t="s">
        <v>94</v>
      </c>
      <c r="F14">
        <v>12.11</v>
      </c>
      <c r="G14">
        <v>594</v>
      </c>
      <c r="H14">
        <v>562</v>
      </c>
      <c r="I14">
        <v>14.32</v>
      </c>
      <c r="J14">
        <v>12.19</v>
      </c>
      <c r="K14">
        <v>586</v>
      </c>
      <c r="L14">
        <v>608</v>
      </c>
      <c r="M14">
        <v>560</v>
      </c>
      <c r="N14">
        <v>555</v>
      </c>
    </row>
    <row r="15" spans="1:14" x14ac:dyDescent="0.3">
      <c r="A15" s="3"/>
      <c r="B15" s="3"/>
      <c r="D15" t="s">
        <v>95</v>
      </c>
      <c r="E15" t="s">
        <v>96</v>
      </c>
      <c r="F15">
        <v>17.059999999999999</v>
      </c>
      <c r="G15">
        <v>580.70000000000005</v>
      </c>
      <c r="H15">
        <v>595.42999999999995</v>
      </c>
      <c r="I15">
        <v>14.86</v>
      </c>
      <c r="J15">
        <v>15.51</v>
      </c>
      <c r="K15">
        <v>521.55999999999995</v>
      </c>
      <c r="L15">
        <v>527.91</v>
      </c>
      <c r="M15">
        <v>531.48</v>
      </c>
      <c r="N15">
        <v>541.29999999999995</v>
      </c>
    </row>
    <row r="16" spans="1:14" x14ac:dyDescent="0.3">
      <c r="A16" s="3"/>
      <c r="B16" s="3"/>
      <c r="D16" t="s">
        <v>97</v>
      </c>
      <c r="E16" t="s">
        <v>98</v>
      </c>
      <c r="F16">
        <v>17.329999999999998</v>
      </c>
      <c r="G16">
        <v>564.37</v>
      </c>
      <c r="H16">
        <v>756.23</v>
      </c>
      <c r="I16">
        <v>16.23</v>
      </c>
      <c r="J16">
        <v>17.329999999999998</v>
      </c>
      <c r="K16">
        <v>545.30999999999995</v>
      </c>
      <c r="L16">
        <v>564.37</v>
      </c>
      <c r="M16">
        <v>705.21</v>
      </c>
      <c r="N16">
        <v>756.2299999999999</v>
      </c>
    </row>
    <row r="17" spans="1:14" x14ac:dyDescent="0.3">
      <c r="A17" s="3"/>
      <c r="B17" s="3"/>
      <c r="D17" t="s">
        <v>99</v>
      </c>
      <c r="E17" t="s">
        <v>100</v>
      </c>
      <c r="F17">
        <v>18.78</v>
      </c>
      <c r="G17">
        <v>827.63</v>
      </c>
      <c r="H17">
        <v>905.11</v>
      </c>
      <c r="I17">
        <v>18.5</v>
      </c>
      <c r="J17">
        <v>19.18</v>
      </c>
      <c r="K17">
        <v>687</v>
      </c>
      <c r="L17">
        <v>816.83</v>
      </c>
      <c r="M17">
        <v>814</v>
      </c>
      <c r="N17">
        <v>816.83</v>
      </c>
    </row>
    <row r="18" spans="1:14" x14ac:dyDescent="0.3">
      <c r="A18" s="3"/>
      <c r="B18" s="3"/>
      <c r="D18" t="s">
        <v>101</v>
      </c>
      <c r="E18" t="s">
        <v>102</v>
      </c>
      <c r="F18">
        <v>21.1</v>
      </c>
      <c r="G18">
        <v>842</v>
      </c>
      <c r="H18">
        <v>932.01</v>
      </c>
      <c r="I18">
        <v>19.95</v>
      </c>
      <c r="J18">
        <v>20.350000000000001</v>
      </c>
      <c r="K18">
        <v>806.18</v>
      </c>
      <c r="L18">
        <v>822.3</v>
      </c>
      <c r="M18">
        <v>904.6</v>
      </c>
      <c r="N18">
        <v>922.69</v>
      </c>
    </row>
    <row r="19" spans="1:14" x14ac:dyDescent="0.3">
      <c r="A19" s="3"/>
      <c r="B19" s="3"/>
      <c r="D19" t="s">
        <v>103</v>
      </c>
      <c r="E19" t="s">
        <v>104</v>
      </c>
      <c r="F19">
        <v>16.96</v>
      </c>
      <c r="G19">
        <v>545.09</v>
      </c>
      <c r="H19">
        <v>580.09</v>
      </c>
      <c r="I19">
        <v>16.04</v>
      </c>
      <c r="J19">
        <v>16.96</v>
      </c>
      <c r="K19">
        <v>534.33000000000004</v>
      </c>
      <c r="L19">
        <v>545.09</v>
      </c>
      <c r="M19">
        <v>555.15</v>
      </c>
      <c r="N19">
        <v>580.09</v>
      </c>
    </row>
    <row r="20" spans="1:14" x14ac:dyDescent="0.3">
      <c r="A20" s="3"/>
      <c r="B20" s="3"/>
      <c r="D20" t="s">
        <v>105</v>
      </c>
      <c r="E20" t="s">
        <v>106</v>
      </c>
      <c r="F20">
        <v>15.504</v>
      </c>
      <c r="G20">
        <v>644.93579999999997</v>
      </c>
      <c r="H20">
        <v>807.68700000000001</v>
      </c>
      <c r="I20">
        <v>15.2</v>
      </c>
      <c r="J20">
        <v>15.504</v>
      </c>
      <c r="K20">
        <v>632.29</v>
      </c>
      <c r="L20">
        <v>644.93579999999997</v>
      </c>
      <c r="M20">
        <v>791.85</v>
      </c>
      <c r="N20">
        <v>807.68700000000001</v>
      </c>
    </row>
    <row r="21" spans="1:14" x14ac:dyDescent="0.3">
      <c r="A21" s="3"/>
      <c r="B21" s="3"/>
      <c r="D21" t="s">
        <v>107</v>
      </c>
      <c r="E21" t="s">
        <v>108</v>
      </c>
      <c r="F21">
        <v>18.190000000000001</v>
      </c>
      <c r="G21">
        <v>796</v>
      </c>
      <c r="H21">
        <v>995</v>
      </c>
      <c r="I21">
        <v>17.84</v>
      </c>
      <c r="J21">
        <v>18.170000000000002</v>
      </c>
      <c r="K21">
        <v>710</v>
      </c>
      <c r="L21">
        <v>737</v>
      </c>
      <c r="M21">
        <v>877</v>
      </c>
      <c r="N21">
        <v>902</v>
      </c>
    </row>
    <row r="22" spans="1:14" x14ac:dyDescent="0.3">
      <c r="A22" s="3"/>
      <c r="B22" s="3"/>
      <c r="D22" t="s">
        <v>109</v>
      </c>
      <c r="E22" t="s">
        <v>110</v>
      </c>
      <c r="F22">
        <v>18.96</v>
      </c>
      <c r="G22">
        <v>778</v>
      </c>
      <c r="H22">
        <v>841</v>
      </c>
      <c r="I22">
        <v>18.2</v>
      </c>
      <c r="J22">
        <v>18.96</v>
      </c>
      <c r="K22">
        <v>709</v>
      </c>
      <c r="L22">
        <v>726.01599999999996</v>
      </c>
      <c r="M22">
        <v>722</v>
      </c>
      <c r="N22">
        <v>740.05</v>
      </c>
    </row>
    <row r="23" spans="1:14" x14ac:dyDescent="0.3">
      <c r="A23" s="3"/>
      <c r="B23" s="3"/>
      <c r="D23" t="s">
        <v>111</v>
      </c>
      <c r="E23" t="s">
        <v>112</v>
      </c>
      <c r="F23">
        <v>19.29</v>
      </c>
      <c r="G23">
        <v>721.71</v>
      </c>
      <c r="H23">
        <v>781.37</v>
      </c>
      <c r="I23">
        <v>18.420000000000002</v>
      </c>
      <c r="J23">
        <v>19.046280000000003</v>
      </c>
      <c r="K23">
        <v>709.56</v>
      </c>
      <c r="L23">
        <v>720.20339999999987</v>
      </c>
      <c r="M23">
        <v>721.86</v>
      </c>
      <c r="N23">
        <v>732.6878999999999</v>
      </c>
    </row>
    <row r="24" spans="1:14" x14ac:dyDescent="0.3">
      <c r="A24" s="3"/>
      <c r="B24" s="3"/>
      <c r="D24" t="s">
        <v>113</v>
      </c>
      <c r="E24" t="s">
        <v>114</v>
      </c>
      <c r="F24">
        <v>19.95</v>
      </c>
      <c r="G24">
        <v>819.71</v>
      </c>
      <c r="H24">
        <v>855.54</v>
      </c>
      <c r="I24">
        <v>19.440000000000001</v>
      </c>
      <c r="J24">
        <v>19.828800000000001</v>
      </c>
      <c r="K24">
        <v>751.69</v>
      </c>
      <c r="L24">
        <v>766.7238000000001</v>
      </c>
      <c r="M24">
        <v>803.38</v>
      </c>
      <c r="N24">
        <v>819.44759999999997</v>
      </c>
    </row>
    <row r="25" spans="1:14" x14ac:dyDescent="0.3">
      <c r="A25" s="3"/>
      <c r="B25" s="3"/>
      <c r="D25" t="s">
        <v>115</v>
      </c>
      <c r="E25" t="s">
        <v>116</v>
      </c>
      <c r="F25">
        <v>16.13</v>
      </c>
      <c r="G25">
        <v>502.95</v>
      </c>
      <c r="H25">
        <v>686.97</v>
      </c>
      <c r="I25">
        <v>15.54</v>
      </c>
      <c r="J25">
        <v>16.13</v>
      </c>
      <c r="K25">
        <v>488.05</v>
      </c>
      <c r="L25">
        <v>502.95</v>
      </c>
      <c r="M25">
        <v>653.61</v>
      </c>
      <c r="N25">
        <v>686.97</v>
      </c>
    </row>
    <row r="26" spans="1:14" x14ac:dyDescent="0.3">
      <c r="A26" s="3"/>
      <c r="B26" s="3"/>
      <c r="D26" t="s">
        <v>117</v>
      </c>
      <c r="E26" t="s">
        <v>118</v>
      </c>
      <c r="F26">
        <v>17.72</v>
      </c>
      <c r="G26">
        <v>539</v>
      </c>
      <c r="H26">
        <v>590</v>
      </c>
      <c r="I26">
        <v>16.739999999999998</v>
      </c>
      <c r="J26">
        <v>17.72</v>
      </c>
      <c r="K26">
        <v>525</v>
      </c>
      <c r="L26">
        <v>539</v>
      </c>
      <c r="M26">
        <v>569</v>
      </c>
      <c r="N26">
        <v>590</v>
      </c>
    </row>
    <row r="27" spans="1:14" x14ac:dyDescent="0.3">
      <c r="A27" s="3"/>
      <c r="B27" s="3"/>
      <c r="D27" t="s">
        <v>119</v>
      </c>
      <c r="E27" t="s">
        <v>120</v>
      </c>
      <c r="F27">
        <v>17.62</v>
      </c>
      <c r="G27">
        <v>647</v>
      </c>
      <c r="H27">
        <v>772</v>
      </c>
      <c r="I27">
        <v>16.78</v>
      </c>
      <c r="J27">
        <v>17.62</v>
      </c>
      <c r="K27">
        <v>583.38</v>
      </c>
      <c r="L27">
        <v>620.53</v>
      </c>
      <c r="M27">
        <v>714.85</v>
      </c>
      <c r="N27">
        <v>768.9</v>
      </c>
    </row>
    <row r="28" spans="1:14" x14ac:dyDescent="0.3">
      <c r="A28" s="3"/>
      <c r="B28" s="3"/>
      <c r="D28" t="s">
        <v>121</v>
      </c>
      <c r="E28" t="s">
        <v>122</v>
      </c>
      <c r="F28">
        <v>18.84</v>
      </c>
      <c r="G28">
        <v>707.44</v>
      </c>
      <c r="H28">
        <v>991.99</v>
      </c>
      <c r="I28">
        <v>17.73</v>
      </c>
      <c r="J28">
        <v>18.989999999999998</v>
      </c>
      <c r="K28">
        <v>795.04</v>
      </c>
      <c r="L28">
        <v>703.81</v>
      </c>
      <c r="M28">
        <v>924.7</v>
      </c>
      <c r="N28">
        <v>983.63</v>
      </c>
    </row>
    <row r="29" spans="1:14" x14ac:dyDescent="0.3">
      <c r="A29" s="3"/>
      <c r="B29" s="3"/>
      <c r="D29" t="s">
        <v>123</v>
      </c>
      <c r="E29" t="s">
        <v>124</v>
      </c>
      <c r="F29">
        <v>22.66</v>
      </c>
      <c r="G29">
        <v>666</v>
      </c>
      <c r="H29">
        <v>702</v>
      </c>
      <c r="I29">
        <v>20.84</v>
      </c>
      <c r="J29">
        <v>21.319319999999998</v>
      </c>
      <c r="K29">
        <v>582</v>
      </c>
      <c r="L29">
        <v>595.38599999999997</v>
      </c>
      <c r="M29">
        <v>621</v>
      </c>
      <c r="N29">
        <v>635.2829999999999</v>
      </c>
    </row>
    <row r="30" spans="1:14" x14ac:dyDescent="0.3">
      <c r="A30" s="3"/>
      <c r="B30" s="3"/>
      <c r="D30" t="s">
        <v>125</v>
      </c>
      <c r="E30" t="s">
        <v>126</v>
      </c>
      <c r="F30">
        <v>17</v>
      </c>
      <c r="G30">
        <v>461.82</v>
      </c>
      <c r="H30">
        <v>503</v>
      </c>
      <c r="I30">
        <v>17</v>
      </c>
      <c r="J30">
        <v>17</v>
      </c>
      <c r="K30">
        <v>461.82</v>
      </c>
      <c r="L30">
        <v>461.82</v>
      </c>
      <c r="M30">
        <v>503</v>
      </c>
      <c r="N30">
        <v>503</v>
      </c>
    </row>
    <row r="31" spans="1:14" x14ac:dyDescent="0.3">
      <c r="A31" s="3"/>
      <c r="B31" s="3"/>
      <c r="D31" t="s">
        <v>127</v>
      </c>
      <c r="E31" t="s">
        <v>128</v>
      </c>
      <c r="F31">
        <v>17.371578416922116</v>
      </c>
      <c r="G31">
        <v>557.40306647724378</v>
      </c>
      <c r="H31">
        <v>634.51379237446827</v>
      </c>
      <c r="I31">
        <v>16.205477304722699</v>
      </c>
      <c r="J31">
        <v>16.829999999999998</v>
      </c>
      <c r="K31">
        <v>522.7562424663264</v>
      </c>
      <c r="L31">
        <v>485.24</v>
      </c>
      <c r="M31">
        <v>584.43841953103936</v>
      </c>
      <c r="N31">
        <v>528.13</v>
      </c>
    </row>
    <row r="32" spans="1:14" x14ac:dyDescent="0.3">
      <c r="A32" s="3"/>
      <c r="B32" s="3"/>
      <c r="D32" t="s">
        <v>129</v>
      </c>
      <c r="E32" t="s">
        <v>130</v>
      </c>
      <c r="F32">
        <v>22.84</v>
      </c>
      <c r="G32">
        <v>840</v>
      </c>
      <c r="H32">
        <v>863</v>
      </c>
      <c r="I32">
        <v>21.85</v>
      </c>
      <c r="J32">
        <v>22.84</v>
      </c>
      <c r="K32">
        <v>804.01</v>
      </c>
      <c r="L32">
        <v>820</v>
      </c>
      <c r="M32">
        <v>792.41</v>
      </c>
      <c r="N32">
        <v>816</v>
      </c>
    </row>
    <row r="33" spans="1:14" x14ac:dyDescent="0.3">
      <c r="A33" s="3"/>
      <c r="B33" s="3"/>
      <c r="D33" t="s">
        <v>131</v>
      </c>
      <c r="E33" t="s">
        <v>132</v>
      </c>
      <c r="F33">
        <v>20.16</v>
      </c>
      <c r="G33">
        <v>811.01</v>
      </c>
      <c r="H33">
        <v>911.13</v>
      </c>
      <c r="I33">
        <v>19.420000000000002</v>
      </c>
      <c r="J33">
        <v>20.002600000000001</v>
      </c>
      <c r="K33">
        <v>756.99</v>
      </c>
      <c r="L33">
        <v>779.69970000000001</v>
      </c>
      <c r="M33">
        <v>822.67</v>
      </c>
      <c r="N33">
        <v>847.3501</v>
      </c>
    </row>
    <row r="34" spans="1:14" x14ac:dyDescent="0.3">
      <c r="A34" s="3"/>
      <c r="B34" s="3"/>
      <c r="D34" t="s">
        <v>133</v>
      </c>
      <c r="E34" t="s">
        <v>134</v>
      </c>
      <c r="F34">
        <v>15.6</v>
      </c>
      <c r="G34">
        <v>613.20000000000005</v>
      </c>
      <c r="H34">
        <v>635.25</v>
      </c>
      <c r="I34">
        <v>14.81</v>
      </c>
      <c r="J34">
        <v>15.6</v>
      </c>
      <c r="K34">
        <v>584</v>
      </c>
      <c r="L34">
        <v>609.69600000000003</v>
      </c>
      <c r="M34">
        <v>605</v>
      </c>
      <c r="N34">
        <v>631.62</v>
      </c>
    </row>
    <row r="35" spans="1:14" x14ac:dyDescent="0.3">
      <c r="A35" s="3"/>
      <c r="B35" s="3"/>
      <c r="D35" t="s">
        <v>135</v>
      </c>
      <c r="E35" t="s">
        <v>136</v>
      </c>
      <c r="F35">
        <v>15.81</v>
      </c>
      <c r="G35">
        <v>571.20000000000005</v>
      </c>
      <c r="H35">
        <v>637.97</v>
      </c>
      <c r="I35">
        <v>15.1</v>
      </c>
      <c r="J35">
        <v>15.63</v>
      </c>
      <c r="K35">
        <v>564.84</v>
      </c>
      <c r="L35">
        <v>584.04999999999995</v>
      </c>
      <c r="M35">
        <v>652.30999999999995</v>
      </c>
      <c r="N35">
        <v>674.49</v>
      </c>
    </row>
    <row r="36" spans="1:14" x14ac:dyDescent="0.3">
      <c r="A36" s="3"/>
      <c r="B36" s="3"/>
      <c r="D36" t="s">
        <v>137</v>
      </c>
      <c r="E36" t="s">
        <v>138</v>
      </c>
      <c r="F36">
        <v>17.5</v>
      </c>
      <c r="G36">
        <v>771.23</v>
      </c>
      <c r="H36">
        <v>728.01</v>
      </c>
      <c r="I36">
        <v>15.34</v>
      </c>
      <c r="J36">
        <v>15.49</v>
      </c>
      <c r="K36">
        <v>715.31</v>
      </c>
      <c r="L36">
        <v>722.41</v>
      </c>
      <c r="M36">
        <v>699</v>
      </c>
      <c r="N36">
        <v>705.9</v>
      </c>
    </row>
    <row r="37" spans="1:14" x14ac:dyDescent="0.3">
      <c r="A37" s="3"/>
      <c r="B37" s="3"/>
      <c r="D37" t="s">
        <v>139</v>
      </c>
      <c r="E37" t="s">
        <v>140</v>
      </c>
      <c r="F37">
        <v>18.369322959322705</v>
      </c>
      <c r="G37">
        <v>658.89588112617309</v>
      </c>
      <c r="H37">
        <v>694.25383177570075</v>
      </c>
      <c r="I37">
        <v>18.061596187425277</v>
      </c>
      <c r="J37">
        <v>18.369322959322705</v>
      </c>
      <c r="K37">
        <v>626.91546950629231</v>
      </c>
      <c r="L37">
        <v>658.89588112617309</v>
      </c>
      <c r="M37">
        <v>647.25867063492046</v>
      </c>
      <c r="N37">
        <v>694.25383177570075</v>
      </c>
    </row>
    <row r="38" spans="1:14" x14ac:dyDescent="0.3">
      <c r="A38" s="3"/>
      <c r="B38" s="3"/>
      <c r="D38" t="s">
        <v>141</v>
      </c>
      <c r="E38" t="s">
        <v>142</v>
      </c>
      <c r="F38">
        <v>15.6</v>
      </c>
      <c r="G38">
        <v>610</v>
      </c>
      <c r="H38">
        <v>704</v>
      </c>
      <c r="I38">
        <v>14.47</v>
      </c>
      <c r="J38">
        <v>14.99</v>
      </c>
      <c r="K38">
        <v>550</v>
      </c>
      <c r="L38">
        <v>585</v>
      </c>
      <c r="M38">
        <v>674</v>
      </c>
      <c r="N38">
        <v>676</v>
      </c>
    </row>
    <row r="39" spans="1:14" x14ac:dyDescent="0.3">
      <c r="A39" s="3"/>
      <c r="B39" s="3"/>
      <c r="D39" t="s">
        <v>143</v>
      </c>
      <c r="E39" t="s">
        <v>144</v>
      </c>
      <c r="F39">
        <v>18.309999999999999</v>
      </c>
      <c r="G39">
        <v>561</v>
      </c>
      <c r="H39">
        <v>563</v>
      </c>
      <c r="I39">
        <v>17.8</v>
      </c>
      <c r="J39">
        <v>18.3874</v>
      </c>
      <c r="K39">
        <v>534</v>
      </c>
      <c r="L39">
        <v>554.87939999999992</v>
      </c>
      <c r="M39">
        <v>524</v>
      </c>
      <c r="N39">
        <v>544.48839999999996</v>
      </c>
    </row>
    <row r="40" spans="1:14" x14ac:dyDescent="0.3">
      <c r="A40" s="3"/>
      <c r="B40" s="3"/>
      <c r="D40" t="s">
        <v>145</v>
      </c>
      <c r="E40" t="s">
        <v>146</v>
      </c>
      <c r="F40">
        <v>22.29</v>
      </c>
      <c r="G40">
        <v>702</v>
      </c>
      <c r="H40">
        <v>812</v>
      </c>
      <c r="I40">
        <v>20.69</v>
      </c>
      <c r="J40">
        <v>21.683120000000002</v>
      </c>
      <c r="K40">
        <v>643</v>
      </c>
      <c r="L40">
        <v>687</v>
      </c>
      <c r="M40">
        <v>726</v>
      </c>
      <c r="N40">
        <v>797</v>
      </c>
    </row>
    <row r="41" spans="1:14" x14ac:dyDescent="0.3">
      <c r="A41" s="3"/>
      <c r="B41" s="3"/>
      <c r="D41" t="s">
        <v>147</v>
      </c>
      <c r="E41" t="s">
        <v>148</v>
      </c>
      <c r="F41">
        <v>22.011106128620479</v>
      </c>
      <c r="G41">
        <v>755.19705787324153</v>
      </c>
      <c r="H41">
        <v>901.45146086447539</v>
      </c>
      <c r="I41">
        <v>19.741039892265665</v>
      </c>
      <c r="J41">
        <v>20.477380680247176</v>
      </c>
      <c r="K41">
        <v>687.56394262540323</v>
      </c>
      <c r="L41">
        <v>716.51038460993277</v>
      </c>
      <c r="M41">
        <v>802.83949140892651</v>
      </c>
      <c r="N41">
        <v>835.4347747601289</v>
      </c>
    </row>
    <row r="42" spans="1:14" x14ac:dyDescent="0.3">
      <c r="A42" s="3"/>
      <c r="B42" s="3"/>
      <c r="D42" t="s">
        <v>149</v>
      </c>
      <c r="E42" t="s">
        <v>150</v>
      </c>
      <c r="F42">
        <v>17.2</v>
      </c>
      <c r="G42">
        <v>552</v>
      </c>
      <c r="H42">
        <v>578</v>
      </c>
      <c r="I42">
        <v>16.399999999999999</v>
      </c>
      <c r="J42">
        <v>17.2</v>
      </c>
      <c r="K42">
        <v>516</v>
      </c>
      <c r="L42">
        <v>552</v>
      </c>
      <c r="M42">
        <v>550</v>
      </c>
      <c r="N42">
        <v>578</v>
      </c>
    </row>
    <row r="43" spans="1:14" x14ac:dyDescent="0.3">
      <c r="A43" s="3"/>
      <c r="B43" s="3"/>
      <c r="D43" t="s">
        <v>151</v>
      </c>
      <c r="E43" t="s">
        <v>152</v>
      </c>
      <c r="F43">
        <v>21.21</v>
      </c>
      <c r="G43">
        <v>775.72</v>
      </c>
      <c r="H43">
        <v>833.79</v>
      </c>
      <c r="I43">
        <v>20.5</v>
      </c>
      <c r="J43">
        <v>21.11</v>
      </c>
      <c r="K43">
        <v>754.04</v>
      </c>
      <c r="L43">
        <v>776.66</v>
      </c>
      <c r="M43">
        <v>745.72</v>
      </c>
      <c r="N43">
        <v>768.09</v>
      </c>
    </row>
    <row r="44" spans="1:14" x14ac:dyDescent="0.3">
      <c r="A44" s="3"/>
      <c r="B44" s="3"/>
      <c r="D44" t="s">
        <v>153</v>
      </c>
      <c r="E44" t="s">
        <v>154</v>
      </c>
      <c r="F44">
        <v>15.75</v>
      </c>
      <c r="G44">
        <v>495.16</v>
      </c>
      <c r="H44">
        <v>574.17999999999995</v>
      </c>
      <c r="I44">
        <v>14.4</v>
      </c>
      <c r="J44">
        <v>15.08</v>
      </c>
      <c r="K44">
        <v>481.44</v>
      </c>
      <c r="L44">
        <v>487.25</v>
      </c>
      <c r="M44">
        <v>542.35</v>
      </c>
      <c r="N44">
        <v>553.1</v>
      </c>
    </row>
    <row r="45" spans="1:14" x14ac:dyDescent="0.3">
      <c r="A45" s="3"/>
      <c r="B45" s="3"/>
      <c r="D45" t="s">
        <v>155</v>
      </c>
      <c r="E45" t="s">
        <v>156</v>
      </c>
      <c r="F45">
        <v>15.19</v>
      </c>
      <c r="G45">
        <v>636</v>
      </c>
      <c r="H45">
        <v>653</v>
      </c>
      <c r="I45">
        <v>15.04</v>
      </c>
      <c r="J45">
        <v>15.19</v>
      </c>
      <c r="K45">
        <v>601</v>
      </c>
      <c r="L45">
        <v>622</v>
      </c>
      <c r="M45">
        <v>647</v>
      </c>
      <c r="N45">
        <v>669.65</v>
      </c>
    </row>
    <row r="46" spans="1:14" x14ac:dyDescent="0.3">
      <c r="A46" s="3"/>
      <c r="B46" s="3"/>
      <c r="D46" t="s">
        <v>157</v>
      </c>
      <c r="E46" t="s">
        <v>158</v>
      </c>
      <c r="F46">
        <v>18.600000000000001</v>
      </c>
      <c r="G46">
        <v>669.51</v>
      </c>
      <c r="H46">
        <v>748.17</v>
      </c>
      <c r="I46">
        <v>17.78</v>
      </c>
      <c r="J46">
        <v>18.5</v>
      </c>
      <c r="K46">
        <v>546.25</v>
      </c>
      <c r="L46">
        <v>602.62</v>
      </c>
      <c r="M46">
        <v>616.47</v>
      </c>
      <c r="N46">
        <v>673.42</v>
      </c>
    </row>
    <row r="47" spans="1:14" x14ac:dyDescent="0.3">
      <c r="A47" s="3"/>
      <c r="B47" s="3"/>
      <c r="D47" t="s">
        <v>159</v>
      </c>
      <c r="E47" t="s">
        <v>160</v>
      </c>
      <c r="F47">
        <v>19.350000000000001</v>
      </c>
      <c r="G47">
        <v>621</v>
      </c>
      <c r="H47">
        <v>667</v>
      </c>
      <c r="I47">
        <v>18.63</v>
      </c>
      <c r="J47">
        <v>19.670000000000002</v>
      </c>
      <c r="K47">
        <v>580</v>
      </c>
      <c r="L47">
        <v>613</v>
      </c>
      <c r="M47">
        <v>619</v>
      </c>
      <c r="N47">
        <v>662</v>
      </c>
    </row>
    <row r="48" spans="1:14" x14ac:dyDescent="0.3">
      <c r="A48" s="3"/>
      <c r="B48" s="3"/>
      <c r="D48" t="s">
        <v>161</v>
      </c>
      <c r="E48" t="s">
        <v>162</v>
      </c>
      <c r="F48">
        <v>15.1</v>
      </c>
      <c r="G48">
        <v>705</v>
      </c>
      <c r="H48">
        <v>775</v>
      </c>
      <c r="I48">
        <v>14.5</v>
      </c>
      <c r="J48">
        <v>15.1</v>
      </c>
      <c r="K48">
        <v>670</v>
      </c>
      <c r="L48">
        <v>695</v>
      </c>
      <c r="M48">
        <v>749</v>
      </c>
      <c r="N48">
        <v>764</v>
      </c>
    </row>
    <row r="49" spans="1:14" x14ac:dyDescent="0.3">
      <c r="A49" s="3"/>
      <c r="B49" s="3"/>
      <c r="D49" t="s">
        <v>163</v>
      </c>
      <c r="E49" t="s">
        <v>164</v>
      </c>
      <c r="F49">
        <v>18</v>
      </c>
      <c r="G49">
        <v>578.76</v>
      </c>
      <c r="H49">
        <v>713.24</v>
      </c>
      <c r="I49">
        <v>16.670000000000002</v>
      </c>
      <c r="J49">
        <v>17.48</v>
      </c>
      <c r="K49">
        <v>544.9</v>
      </c>
      <c r="L49">
        <v>562.32000000000005</v>
      </c>
      <c r="M49">
        <v>686.18</v>
      </c>
      <c r="N49">
        <v>702.45</v>
      </c>
    </row>
    <row r="50" spans="1:14" x14ac:dyDescent="0.3">
      <c r="A50" s="3"/>
      <c r="B50" s="3"/>
      <c r="D50" t="s">
        <v>165</v>
      </c>
      <c r="E50" t="s">
        <v>166</v>
      </c>
      <c r="F50">
        <v>16.399999999999999</v>
      </c>
      <c r="G50">
        <v>670.47</v>
      </c>
      <c r="H50">
        <v>680.55</v>
      </c>
      <c r="I50">
        <v>15.43</v>
      </c>
      <c r="J50">
        <v>16.2</v>
      </c>
      <c r="K50">
        <v>601</v>
      </c>
      <c r="L50">
        <v>626.33000000000004</v>
      </c>
      <c r="M50">
        <v>619</v>
      </c>
      <c r="N50">
        <v>635.98</v>
      </c>
    </row>
    <row r="51" spans="1:14" x14ac:dyDescent="0.3">
      <c r="A51" s="3"/>
      <c r="B51" s="3"/>
      <c r="D51" t="s">
        <v>167</v>
      </c>
      <c r="E51" t="s">
        <v>168</v>
      </c>
      <c r="F51">
        <v>22.38</v>
      </c>
      <c r="G51">
        <v>667.82</v>
      </c>
      <c r="H51">
        <v>855.09</v>
      </c>
      <c r="I51">
        <v>20.64</v>
      </c>
      <c r="J51">
        <v>21.31</v>
      </c>
      <c r="K51">
        <v>614.04</v>
      </c>
      <c r="L51">
        <v>636.02</v>
      </c>
      <c r="M51">
        <v>786.24</v>
      </c>
      <c r="N51">
        <v>814.38</v>
      </c>
    </row>
    <row r="52" spans="1:14" x14ac:dyDescent="0.3">
      <c r="A52" s="3"/>
      <c r="B52" s="3"/>
      <c r="D52" t="s">
        <v>169</v>
      </c>
      <c r="E52" t="s">
        <v>170</v>
      </c>
      <c r="F52">
        <v>17.739999999999998</v>
      </c>
      <c r="G52">
        <v>700.36</v>
      </c>
      <c r="H52">
        <v>768.33</v>
      </c>
      <c r="I52">
        <v>16.920000000000002</v>
      </c>
      <c r="J52">
        <v>17.739999999999998</v>
      </c>
      <c r="K52">
        <v>675.05</v>
      </c>
      <c r="L52">
        <v>700.36</v>
      </c>
      <c r="M52">
        <v>865.16</v>
      </c>
      <c r="N52">
        <v>768.33</v>
      </c>
    </row>
    <row r="53" spans="1:14" x14ac:dyDescent="0.3">
      <c r="A53" s="3"/>
      <c r="B53" s="3"/>
      <c r="D53" t="s">
        <v>171</v>
      </c>
      <c r="E53" t="s">
        <v>172</v>
      </c>
      <c r="F53">
        <v>17.95</v>
      </c>
      <c r="G53">
        <v>747</v>
      </c>
      <c r="H53">
        <v>868.5</v>
      </c>
      <c r="I53">
        <v>17.5</v>
      </c>
      <c r="J53">
        <v>17.79</v>
      </c>
      <c r="K53">
        <v>689</v>
      </c>
      <c r="L53">
        <v>696</v>
      </c>
      <c r="M53">
        <v>703</v>
      </c>
      <c r="N53">
        <v>710</v>
      </c>
    </row>
    <row r="54" spans="1:14" x14ac:dyDescent="0.3">
      <c r="A54" s="3"/>
      <c r="B54" s="3"/>
      <c r="D54" t="s">
        <v>173</v>
      </c>
      <c r="E54" t="s">
        <v>174</v>
      </c>
      <c r="F54">
        <v>18.91</v>
      </c>
      <c r="G54">
        <v>445.4</v>
      </c>
      <c r="H54">
        <v>656.86</v>
      </c>
      <c r="I54">
        <v>15.51</v>
      </c>
      <c r="J54">
        <v>16.29</v>
      </c>
      <c r="K54">
        <v>423.27</v>
      </c>
      <c r="L54">
        <v>444.43</v>
      </c>
      <c r="M54">
        <v>464.68</v>
      </c>
      <c r="N54">
        <v>487.91</v>
      </c>
    </row>
    <row r="55" spans="1:14" x14ac:dyDescent="0.3">
      <c r="A55" s="3"/>
      <c r="B55" s="3"/>
      <c r="D55" t="s">
        <v>175</v>
      </c>
      <c r="E55" t="s">
        <v>176</v>
      </c>
      <c r="F55">
        <v>17.68</v>
      </c>
      <c r="G55">
        <v>809.46407622787603</v>
      </c>
      <c r="H55">
        <v>767.4715918165632</v>
      </c>
      <c r="I55">
        <v>17.47</v>
      </c>
      <c r="J55">
        <v>17.68</v>
      </c>
      <c r="K55">
        <v>735.53514303030283</v>
      </c>
      <c r="L55">
        <v>768.95261756097545</v>
      </c>
      <c r="M55">
        <v>692.70341317365171</v>
      </c>
      <c r="N55">
        <v>683.79131978325734</v>
      </c>
    </row>
    <row r="56" spans="1:14" x14ac:dyDescent="0.3">
      <c r="A56" s="3"/>
      <c r="B56" s="3"/>
      <c r="D56" t="s">
        <v>177</v>
      </c>
      <c r="E56" t="s">
        <v>178</v>
      </c>
      <c r="F56">
        <v>21.37</v>
      </c>
      <c r="G56">
        <v>850</v>
      </c>
      <c r="H56">
        <v>971</v>
      </c>
      <c r="I56">
        <v>21.4</v>
      </c>
      <c r="J56">
        <v>21.71</v>
      </c>
      <c r="K56">
        <v>732</v>
      </c>
      <c r="L56">
        <v>858</v>
      </c>
      <c r="M56">
        <v>804.05</v>
      </c>
      <c r="N56">
        <v>980.75</v>
      </c>
    </row>
    <row r="57" spans="1:14" x14ac:dyDescent="0.3">
      <c r="A57" s="3"/>
      <c r="B57" s="3"/>
      <c r="D57" t="s">
        <v>179</v>
      </c>
      <c r="E57" t="s">
        <v>180</v>
      </c>
      <c r="F57">
        <v>16.34</v>
      </c>
      <c r="G57">
        <v>779.07</v>
      </c>
      <c r="H57">
        <v>873.76</v>
      </c>
      <c r="I57">
        <v>14.22</v>
      </c>
      <c r="J57">
        <v>15.17</v>
      </c>
      <c r="K57">
        <v>757.21</v>
      </c>
      <c r="L57">
        <v>774.64</v>
      </c>
      <c r="M57">
        <v>841.68</v>
      </c>
      <c r="N57">
        <v>866.08</v>
      </c>
    </row>
    <row r="58" spans="1:14" x14ac:dyDescent="0.3">
      <c r="A58" s="3"/>
      <c r="B58" s="3"/>
      <c r="D58" t="s">
        <v>181</v>
      </c>
      <c r="E58" t="s">
        <v>182</v>
      </c>
      <c r="F58">
        <v>15.2</v>
      </c>
      <c r="G58">
        <v>699.05</v>
      </c>
      <c r="H58">
        <v>754.6</v>
      </c>
      <c r="I58">
        <v>14.82</v>
      </c>
      <c r="J58">
        <v>15.2</v>
      </c>
      <c r="K58">
        <v>706.79</v>
      </c>
      <c r="L58">
        <v>685.18</v>
      </c>
      <c r="M58">
        <v>677.17</v>
      </c>
      <c r="N58">
        <v>664.88</v>
      </c>
    </row>
    <row r="59" spans="1:14" x14ac:dyDescent="0.3">
      <c r="A59" s="3"/>
      <c r="B59" s="3"/>
      <c r="D59" t="s">
        <v>183</v>
      </c>
      <c r="E59" t="s">
        <v>184</v>
      </c>
      <c r="F59">
        <v>18.440000000000001</v>
      </c>
      <c r="G59">
        <v>670.16</v>
      </c>
      <c r="H59">
        <v>671.1</v>
      </c>
      <c r="I59">
        <v>16.829999999999998</v>
      </c>
      <c r="J59">
        <v>17.66</v>
      </c>
      <c r="K59">
        <v>579.45000000000005</v>
      </c>
      <c r="L59">
        <v>601.87</v>
      </c>
      <c r="M59">
        <v>585.41999999999996</v>
      </c>
      <c r="N59">
        <v>608.08000000000004</v>
      </c>
    </row>
    <row r="60" spans="1:14" x14ac:dyDescent="0.3">
      <c r="A60" s="3"/>
      <c r="B60" s="3"/>
      <c r="D60" t="s">
        <v>185</v>
      </c>
      <c r="E60" t="s">
        <v>186</v>
      </c>
      <c r="F60">
        <v>18.2</v>
      </c>
      <c r="G60">
        <v>736</v>
      </c>
      <c r="H60">
        <v>752</v>
      </c>
      <c r="I60">
        <v>17.5</v>
      </c>
      <c r="J60">
        <v>18.2</v>
      </c>
      <c r="K60">
        <v>651</v>
      </c>
      <c r="L60">
        <v>667</v>
      </c>
      <c r="M60">
        <v>620</v>
      </c>
      <c r="N60">
        <v>635</v>
      </c>
    </row>
    <row r="61" spans="1:14" x14ac:dyDescent="0.3">
      <c r="A61" s="3"/>
      <c r="B61" s="3"/>
      <c r="D61" t="s">
        <v>187</v>
      </c>
      <c r="E61" t="s">
        <v>188</v>
      </c>
      <c r="F61">
        <v>20.059999999999999</v>
      </c>
      <c r="G61">
        <v>655.12</v>
      </c>
      <c r="H61">
        <v>683.27</v>
      </c>
      <c r="I61">
        <v>18.170000000000002</v>
      </c>
      <c r="J61">
        <v>19.25</v>
      </c>
      <c r="K61">
        <v>666.28</v>
      </c>
      <c r="L61">
        <v>695.72957599999995</v>
      </c>
      <c r="M61">
        <v>658.12</v>
      </c>
      <c r="N61">
        <v>687.20890399999996</v>
      </c>
    </row>
    <row r="62" spans="1:14" x14ac:dyDescent="0.3">
      <c r="A62" s="3"/>
      <c r="B62" s="3"/>
      <c r="D62" t="s">
        <v>189</v>
      </c>
      <c r="E62" t="s">
        <v>190</v>
      </c>
      <c r="F62">
        <v>25.006107150474946</v>
      </c>
      <c r="G62">
        <v>680.95260131044529</v>
      </c>
      <c r="H62">
        <v>771.33793011509499</v>
      </c>
      <c r="I62">
        <v>21.26183299933896</v>
      </c>
      <c r="J62">
        <v>24.445345634339745</v>
      </c>
      <c r="K62">
        <v>575.75598110234694</v>
      </c>
      <c r="L62">
        <v>627.43994267113044</v>
      </c>
      <c r="M62">
        <v>627.06987343048763</v>
      </c>
      <c r="N62">
        <v>668.77206713781334</v>
      </c>
    </row>
    <row r="63" spans="1:14" x14ac:dyDescent="0.3">
      <c r="A63" s="3"/>
      <c r="B63" s="3"/>
      <c r="D63" t="s">
        <v>191</v>
      </c>
      <c r="E63" t="s">
        <v>192</v>
      </c>
      <c r="F63">
        <v>17.12</v>
      </c>
      <c r="G63">
        <v>663.65</v>
      </c>
      <c r="H63">
        <v>762.82</v>
      </c>
      <c r="I63">
        <v>16.87</v>
      </c>
      <c r="J63">
        <v>16.920000000000002</v>
      </c>
      <c r="K63">
        <v>635.4</v>
      </c>
      <c r="L63">
        <v>649.28</v>
      </c>
      <c r="M63">
        <v>703.52</v>
      </c>
      <c r="N63">
        <v>758.41</v>
      </c>
    </row>
    <row r="64" spans="1:14" x14ac:dyDescent="0.3">
      <c r="A64" s="3"/>
      <c r="B64" s="3"/>
      <c r="D64" t="s">
        <v>193</v>
      </c>
      <c r="E64" t="s">
        <v>194</v>
      </c>
      <c r="F64">
        <v>18.637684838214053</v>
      </c>
      <c r="G64">
        <v>803.92203894616216</v>
      </c>
      <c r="H64">
        <v>838.46641538461336</v>
      </c>
      <c r="I64">
        <v>18.096688784776376</v>
      </c>
      <c r="J64">
        <v>18.7</v>
      </c>
      <c r="K64">
        <v>729.25332717190486</v>
      </c>
      <c r="L64">
        <v>766</v>
      </c>
      <c r="M64">
        <v>783.50475483871105</v>
      </c>
      <c r="N64">
        <v>823</v>
      </c>
    </row>
    <row r="65" spans="1:14" x14ac:dyDescent="0.3">
      <c r="A65" s="3"/>
      <c r="B65" s="3"/>
      <c r="D65" t="s">
        <v>195</v>
      </c>
      <c r="E65" t="s">
        <v>196</v>
      </c>
      <c r="F65">
        <v>19.72</v>
      </c>
      <c r="G65">
        <v>619.29999999999995</v>
      </c>
      <c r="H65">
        <v>780.98</v>
      </c>
      <c r="I65">
        <v>18.399999999999999</v>
      </c>
      <c r="J65">
        <v>19.28</v>
      </c>
      <c r="K65">
        <v>573.08000000000004</v>
      </c>
      <c r="L65">
        <v>605.01</v>
      </c>
      <c r="M65">
        <v>779.77</v>
      </c>
      <c r="N65">
        <v>762.96</v>
      </c>
    </row>
    <row r="66" spans="1:14" x14ac:dyDescent="0.3">
      <c r="A66" s="3"/>
      <c r="B66" s="3"/>
      <c r="D66" t="s">
        <v>197</v>
      </c>
      <c r="E66" t="s">
        <v>198</v>
      </c>
      <c r="F66">
        <v>18.170000000000002</v>
      </c>
      <c r="G66">
        <v>773.47</v>
      </c>
      <c r="H66">
        <v>853.69</v>
      </c>
      <c r="I66">
        <v>18.21</v>
      </c>
      <c r="J66">
        <v>18.789078000000003</v>
      </c>
      <c r="K66">
        <v>735.27</v>
      </c>
      <c r="L66">
        <v>758.06336999999996</v>
      </c>
      <c r="M66">
        <v>796.96</v>
      </c>
      <c r="N66">
        <v>821.66575999999998</v>
      </c>
    </row>
    <row r="67" spans="1:14" x14ac:dyDescent="0.3">
      <c r="A67" s="3"/>
      <c r="B67" s="3"/>
      <c r="D67" t="s">
        <v>199</v>
      </c>
      <c r="E67" t="s">
        <v>200</v>
      </c>
      <c r="F67">
        <v>17.98489940314542</v>
      </c>
      <c r="G67">
        <v>780.06718309859059</v>
      </c>
      <c r="H67">
        <v>715.17642335766391</v>
      </c>
      <c r="I67">
        <v>17.880977040249206</v>
      </c>
      <c r="J67">
        <v>18.170000000000002</v>
      </c>
      <c r="K67">
        <v>759.23272763845932</v>
      </c>
      <c r="L67">
        <v>790.36</v>
      </c>
      <c r="M67">
        <v>711.29599680328738</v>
      </c>
      <c r="N67">
        <v>737.62</v>
      </c>
    </row>
    <row r="68" spans="1:14" x14ac:dyDescent="0.3">
      <c r="A68" s="3"/>
      <c r="B68" s="3"/>
      <c r="D68" t="s">
        <v>201</v>
      </c>
      <c r="E68" t="s">
        <v>202</v>
      </c>
      <c r="F68">
        <v>20.88</v>
      </c>
      <c r="G68">
        <v>588.37</v>
      </c>
      <c r="H68">
        <v>733.37</v>
      </c>
      <c r="I68">
        <v>19.87</v>
      </c>
      <c r="J68">
        <v>20.625060000000001</v>
      </c>
      <c r="K68">
        <v>541.85</v>
      </c>
      <c r="L68">
        <v>556.69668999999999</v>
      </c>
      <c r="M68">
        <v>666.26</v>
      </c>
      <c r="N68">
        <v>688.91283999999996</v>
      </c>
    </row>
    <row r="69" spans="1:14" x14ac:dyDescent="0.3">
      <c r="A69" s="3"/>
      <c r="B69" s="3"/>
      <c r="D69" t="s">
        <v>203</v>
      </c>
      <c r="E69" t="s">
        <v>204</v>
      </c>
      <c r="F69">
        <v>17.61</v>
      </c>
      <c r="G69">
        <v>551.02</v>
      </c>
      <c r="H69">
        <v>559.96</v>
      </c>
      <c r="I69">
        <v>16.48</v>
      </c>
      <c r="J69">
        <v>17.61</v>
      </c>
      <c r="K69">
        <v>525.80999999999995</v>
      </c>
      <c r="L69">
        <v>551.02</v>
      </c>
      <c r="M69">
        <v>559.75</v>
      </c>
      <c r="N69">
        <v>559.96</v>
      </c>
    </row>
    <row r="70" spans="1:14" x14ac:dyDescent="0.3">
      <c r="A70" s="3"/>
      <c r="B70" s="3"/>
      <c r="D70" t="s">
        <v>205</v>
      </c>
      <c r="E70" t="s">
        <v>206</v>
      </c>
      <c r="F70">
        <v>21.37</v>
      </c>
      <c r="G70">
        <v>838.53</v>
      </c>
      <c r="H70">
        <v>800.48</v>
      </c>
      <c r="I70">
        <v>16.079999999999998</v>
      </c>
      <c r="J70">
        <v>19.149999999999999</v>
      </c>
      <c r="K70">
        <v>794.9</v>
      </c>
      <c r="L70">
        <v>836.07</v>
      </c>
      <c r="M70">
        <v>791.21</v>
      </c>
      <c r="N70">
        <v>797.95</v>
      </c>
    </row>
    <row r="71" spans="1:14" x14ac:dyDescent="0.3">
      <c r="A71" s="3"/>
      <c r="B71" s="3"/>
      <c r="D71" t="s">
        <v>207</v>
      </c>
      <c r="E71" t="s">
        <v>208</v>
      </c>
      <c r="F71">
        <v>19.440000000000001</v>
      </c>
      <c r="G71">
        <v>626.5</v>
      </c>
      <c r="H71">
        <v>818.76</v>
      </c>
      <c r="I71">
        <v>17.53</v>
      </c>
      <c r="J71">
        <v>19.72</v>
      </c>
      <c r="K71">
        <v>562.45000000000005</v>
      </c>
      <c r="L71">
        <v>589.92999999999995</v>
      </c>
      <c r="M71">
        <v>597.12</v>
      </c>
      <c r="N71">
        <v>612.1</v>
      </c>
    </row>
    <row r="72" spans="1:14" x14ac:dyDescent="0.3">
      <c r="A72" s="3"/>
      <c r="B72" s="3"/>
      <c r="D72" t="s">
        <v>209</v>
      </c>
      <c r="E72" t="s">
        <v>210</v>
      </c>
      <c r="F72">
        <v>15.57</v>
      </c>
      <c r="G72">
        <v>671</v>
      </c>
      <c r="H72">
        <v>779</v>
      </c>
      <c r="I72">
        <v>14.66</v>
      </c>
      <c r="J72">
        <v>15.52</v>
      </c>
      <c r="K72">
        <v>608.14</v>
      </c>
      <c r="L72">
        <v>638.54999999999995</v>
      </c>
      <c r="M72">
        <v>721.15</v>
      </c>
      <c r="N72">
        <v>757.21</v>
      </c>
    </row>
    <row r="73" spans="1:14" x14ac:dyDescent="0.3">
      <c r="A73" s="3"/>
      <c r="B73" s="3"/>
      <c r="D73" t="s">
        <v>211</v>
      </c>
      <c r="E73" t="s">
        <v>212</v>
      </c>
      <c r="F73">
        <v>18.908630376687121</v>
      </c>
      <c r="G73">
        <v>730.61349867841398</v>
      </c>
      <c r="H73">
        <v>743.71683448275974</v>
      </c>
      <c r="I73">
        <v>17.618630376687122</v>
      </c>
      <c r="J73">
        <v>17.85863037668712</v>
      </c>
      <c r="K73">
        <v>689.2580176211452</v>
      </c>
      <c r="L73">
        <v>696.15059779735668</v>
      </c>
      <c r="M73">
        <v>701.61965517241481</v>
      </c>
      <c r="N73">
        <v>708.635851724139</v>
      </c>
    </row>
    <row r="74" spans="1:14" x14ac:dyDescent="0.3">
      <c r="A74" s="3"/>
      <c r="B74" s="3"/>
      <c r="D74" t="s">
        <v>213</v>
      </c>
      <c r="E74" t="s">
        <v>214</v>
      </c>
      <c r="F74">
        <v>15.83</v>
      </c>
      <c r="G74">
        <v>558.03</v>
      </c>
      <c r="H74">
        <v>628.63</v>
      </c>
      <c r="I74">
        <v>15.1</v>
      </c>
      <c r="J74">
        <v>15.836879999999999</v>
      </c>
      <c r="K74">
        <v>531.66999999999996</v>
      </c>
      <c r="L74">
        <v>557.19015999999999</v>
      </c>
      <c r="M74">
        <v>594.03</v>
      </c>
      <c r="N74">
        <v>622.54344000000003</v>
      </c>
    </row>
    <row r="75" spans="1:14" x14ac:dyDescent="0.3">
      <c r="A75" s="3"/>
      <c r="B75" s="3"/>
      <c r="D75" t="s">
        <v>215</v>
      </c>
      <c r="E75" t="s">
        <v>216</v>
      </c>
      <c r="F75">
        <v>17.649999999999999</v>
      </c>
      <c r="G75">
        <v>611.99</v>
      </c>
      <c r="H75">
        <v>667.85</v>
      </c>
      <c r="I75">
        <v>16.86</v>
      </c>
      <c r="J75">
        <v>17.48</v>
      </c>
      <c r="K75">
        <v>587.85</v>
      </c>
      <c r="L75">
        <v>609.6</v>
      </c>
      <c r="M75">
        <v>635.27</v>
      </c>
      <c r="N75">
        <v>661.31</v>
      </c>
    </row>
    <row r="76" spans="1:14" x14ac:dyDescent="0.3">
      <c r="A76" s="3"/>
      <c r="B76" s="3"/>
      <c r="D76" t="s">
        <v>217</v>
      </c>
      <c r="E76" t="s">
        <v>218</v>
      </c>
      <c r="F76">
        <v>16.45</v>
      </c>
      <c r="G76">
        <v>657.72</v>
      </c>
      <c r="H76">
        <v>670.93</v>
      </c>
      <c r="I76">
        <v>15.35</v>
      </c>
      <c r="J76">
        <v>16.420000000000002</v>
      </c>
      <c r="K76">
        <v>596</v>
      </c>
      <c r="L76">
        <v>661.56</v>
      </c>
      <c r="M76">
        <v>599</v>
      </c>
      <c r="N76">
        <v>664.89</v>
      </c>
    </row>
    <row r="77" spans="1:14" x14ac:dyDescent="0.3">
      <c r="A77" s="3"/>
      <c r="B77" s="3"/>
      <c r="D77" t="s">
        <v>219</v>
      </c>
      <c r="E77" t="s">
        <v>220</v>
      </c>
      <c r="F77">
        <v>19.57</v>
      </c>
      <c r="G77">
        <v>835</v>
      </c>
      <c r="H77">
        <v>820</v>
      </c>
      <c r="I77">
        <v>17.37</v>
      </c>
      <c r="J77">
        <v>18.63</v>
      </c>
      <c r="K77">
        <v>670</v>
      </c>
      <c r="L77">
        <v>817</v>
      </c>
      <c r="M77">
        <v>670</v>
      </c>
      <c r="N77">
        <v>817</v>
      </c>
    </row>
    <row r="78" spans="1:14" x14ac:dyDescent="0.3">
      <c r="A78" s="3"/>
      <c r="B78" s="3"/>
      <c r="D78" t="s">
        <v>221</v>
      </c>
      <c r="E78" t="s">
        <v>222</v>
      </c>
      <c r="F78">
        <v>21.93</v>
      </c>
      <c r="G78">
        <v>730.83</v>
      </c>
      <c r="H78">
        <v>792.13</v>
      </c>
      <c r="I78">
        <v>18.39</v>
      </c>
      <c r="J78">
        <v>18.510000000000002</v>
      </c>
      <c r="K78">
        <v>723.29</v>
      </c>
      <c r="L78">
        <v>730.83</v>
      </c>
      <c r="M78">
        <v>839.43</v>
      </c>
      <c r="N78">
        <v>792.13</v>
      </c>
    </row>
    <row r="79" spans="1:14" x14ac:dyDescent="0.3">
      <c r="A79" s="3"/>
      <c r="B79" s="3"/>
      <c r="D79" t="s">
        <v>223</v>
      </c>
      <c r="E79" t="s">
        <v>224</v>
      </c>
      <c r="F79">
        <v>24.5</v>
      </c>
      <c r="G79">
        <v>555</v>
      </c>
      <c r="H79">
        <v>579</v>
      </c>
      <c r="I79">
        <v>23.38</v>
      </c>
      <c r="J79">
        <v>24.5</v>
      </c>
      <c r="K79">
        <v>523.15</v>
      </c>
      <c r="L79">
        <v>555</v>
      </c>
      <c r="M79">
        <v>551.17999999999995</v>
      </c>
      <c r="N79">
        <v>579</v>
      </c>
    </row>
    <row r="80" spans="1:14" x14ac:dyDescent="0.3">
      <c r="A80" s="3"/>
      <c r="B80" s="3"/>
      <c r="D80" t="s">
        <v>225</v>
      </c>
      <c r="E80" t="s">
        <v>226</v>
      </c>
      <c r="F80">
        <v>16.05</v>
      </c>
      <c r="G80">
        <v>523.48</v>
      </c>
      <c r="H80">
        <v>568.66999999999996</v>
      </c>
      <c r="I80">
        <v>15.23556242972756</v>
      </c>
      <c r="J80">
        <v>16.04</v>
      </c>
      <c r="K80">
        <v>495.52091157702745</v>
      </c>
      <c r="L80">
        <v>523.48</v>
      </c>
      <c r="M80">
        <v>513.53428571429072</v>
      </c>
      <c r="N80">
        <v>568.66999999999996</v>
      </c>
    </row>
    <row r="81" spans="1:14" x14ac:dyDescent="0.3">
      <c r="A81" s="3"/>
      <c r="B81" s="3"/>
      <c r="D81" t="s">
        <v>227</v>
      </c>
      <c r="E81" t="s">
        <v>228</v>
      </c>
      <c r="F81">
        <v>16.77</v>
      </c>
      <c r="G81">
        <v>419.87</v>
      </c>
      <c r="H81">
        <v>460.16</v>
      </c>
      <c r="I81">
        <v>15.92</v>
      </c>
      <c r="J81">
        <v>16.716000000000001</v>
      </c>
      <c r="K81">
        <v>352.22</v>
      </c>
      <c r="L81">
        <v>368.06990000000002</v>
      </c>
      <c r="M81">
        <v>377.04</v>
      </c>
      <c r="N81">
        <v>394.0068</v>
      </c>
    </row>
    <row r="82" spans="1:14" x14ac:dyDescent="0.3">
      <c r="A82" s="3"/>
      <c r="B82" s="3"/>
      <c r="D82" t="s">
        <v>229</v>
      </c>
      <c r="E82" t="s">
        <v>230</v>
      </c>
      <c r="F82">
        <v>16.41</v>
      </c>
      <c r="G82">
        <v>527.97005988023955</v>
      </c>
      <c r="H82">
        <v>564.20000000000005</v>
      </c>
      <c r="I82">
        <v>15.88</v>
      </c>
      <c r="J82">
        <v>16.41</v>
      </c>
      <c r="K82">
        <v>501.22</v>
      </c>
      <c r="L82">
        <v>527.97005988023955</v>
      </c>
      <c r="M82">
        <v>535.62</v>
      </c>
      <c r="N82">
        <v>564.20000000000005</v>
      </c>
    </row>
    <row r="83" spans="1:14" x14ac:dyDescent="0.3">
      <c r="A83" s="3"/>
      <c r="B83" s="3"/>
      <c r="D83" t="s">
        <v>231</v>
      </c>
      <c r="E83" t="s">
        <v>232</v>
      </c>
      <c r="F83">
        <v>16.72</v>
      </c>
      <c r="G83">
        <v>582</v>
      </c>
      <c r="H83">
        <v>663</v>
      </c>
      <c r="I83">
        <v>16.72</v>
      </c>
      <c r="J83">
        <v>16.72</v>
      </c>
      <c r="K83">
        <v>568</v>
      </c>
      <c r="L83">
        <v>568</v>
      </c>
      <c r="M83">
        <v>605</v>
      </c>
      <c r="N83">
        <v>605</v>
      </c>
    </row>
    <row r="84" spans="1:14" x14ac:dyDescent="0.3">
      <c r="A84" s="3"/>
      <c r="B84" s="3"/>
      <c r="D84" t="s">
        <v>233</v>
      </c>
      <c r="E84" t="s">
        <v>234</v>
      </c>
      <c r="F84">
        <v>17.309999999999999</v>
      </c>
      <c r="G84">
        <v>712</v>
      </c>
      <c r="H84">
        <v>915.66</v>
      </c>
      <c r="I84">
        <v>16.38</v>
      </c>
      <c r="J84">
        <v>17.309999999999999</v>
      </c>
      <c r="K84">
        <v>716.55</v>
      </c>
      <c r="L84">
        <v>738.05</v>
      </c>
      <c r="M84">
        <v>853.05</v>
      </c>
      <c r="N84">
        <v>878.64</v>
      </c>
    </row>
    <row r="85" spans="1:14" x14ac:dyDescent="0.3">
      <c r="A85" s="3"/>
      <c r="B85" s="3"/>
      <c r="D85" t="s">
        <v>235</v>
      </c>
      <c r="E85" t="s">
        <v>236</v>
      </c>
      <c r="F85">
        <v>16.93</v>
      </c>
      <c r="G85">
        <v>644</v>
      </c>
      <c r="H85">
        <v>735</v>
      </c>
      <c r="I85">
        <v>15.63</v>
      </c>
      <c r="J85">
        <v>16.46</v>
      </c>
      <c r="K85">
        <v>582</v>
      </c>
      <c r="L85">
        <v>604</v>
      </c>
      <c r="M85">
        <v>617</v>
      </c>
      <c r="N85">
        <v>689</v>
      </c>
    </row>
    <row r="86" spans="1:14" x14ac:dyDescent="0.3">
      <c r="A86" s="3"/>
      <c r="B86" s="3"/>
      <c r="D86" t="s">
        <v>237</v>
      </c>
      <c r="E86" t="s">
        <v>238</v>
      </c>
      <c r="F86">
        <v>18.03</v>
      </c>
      <c r="G86">
        <v>620.47073394495555</v>
      </c>
      <c r="H86">
        <v>648.89</v>
      </c>
      <c r="I86">
        <v>17.52</v>
      </c>
      <c r="J86">
        <v>18.03</v>
      </c>
      <c r="K86">
        <v>602.4</v>
      </c>
      <c r="L86">
        <v>620.47073394495555</v>
      </c>
      <c r="M86">
        <v>629.99</v>
      </c>
      <c r="N86">
        <v>648.89</v>
      </c>
    </row>
    <row r="87" spans="1:14" x14ac:dyDescent="0.3">
      <c r="A87" s="3"/>
      <c r="B87" s="3"/>
      <c r="D87" t="s">
        <v>239</v>
      </c>
      <c r="E87" t="s">
        <v>240</v>
      </c>
      <c r="F87">
        <v>16.18</v>
      </c>
      <c r="G87">
        <v>786</v>
      </c>
      <c r="H87">
        <v>795</v>
      </c>
      <c r="I87">
        <v>15.26</v>
      </c>
      <c r="J87">
        <v>16.18</v>
      </c>
      <c r="K87">
        <v>694</v>
      </c>
      <c r="L87">
        <v>740</v>
      </c>
      <c r="M87">
        <v>772</v>
      </c>
      <c r="N87">
        <v>824</v>
      </c>
    </row>
    <row r="88" spans="1:14" x14ac:dyDescent="0.3">
      <c r="A88" s="3"/>
      <c r="B88" s="3"/>
      <c r="D88" t="s">
        <v>241</v>
      </c>
      <c r="E88" t="s">
        <v>242</v>
      </c>
      <c r="F88">
        <v>18.600000000000001</v>
      </c>
      <c r="G88">
        <v>700.77</v>
      </c>
      <c r="H88">
        <v>629.54</v>
      </c>
      <c r="I88">
        <v>16.07</v>
      </c>
      <c r="J88">
        <v>18</v>
      </c>
      <c r="K88">
        <v>661.1</v>
      </c>
      <c r="L88">
        <v>680.93</v>
      </c>
      <c r="M88">
        <v>593.91</v>
      </c>
      <c r="N88">
        <v>611.73</v>
      </c>
    </row>
    <row r="89" spans="1:14" x14ac:dyDescent="0.3">
      <c r="A89" s="3"/>
      <c r="B89" s="3"/>
      <c r="D89" t="s">
        <v>243</v>
      </c>
      <c r="E89" t="s">
        <v>244</v>
      </c>
      <c r="F89">
        <v>19.079999999999998</v>
      </c>
      <c r="G89">
        <v>764.62</v>
      </c>
      <c r="H89">
        <v>817.12</v>
      </c>
      <c r="I89">
        <v>18.239999999999998</v>
      </c>
      <c r="J89">
        <v>19.079999999999998</v>
      </c>
      <c r="K89">
        <v>638.73</v>
      </c>
      <c r="L89">
        <v>567.74</v>
      </c>
      <c r="M89">
        <v>665.96</v>
      </c>
      <c r="N89">
        <v>584.74</v>
      </c>
    </row>
    <row r="90" spans="1:14" x14ac:dyDescent="0.3">
      <c r="A90" s="3"/>
      <c r="B90" s="3"/>
      <c r="D90" t="s">
        <v>245</v>
      </c>
      <c r="E90" t="s">
        <v>246</v>
      </c>
      <c r="F90">
        <v>15.78</v>
      </c>
      <c r="G90">
        <v>539.47</v>
      </c>
      <c r="H90">
        <v>550.25</v>
      </c>
      <c r="I90">
        <v>14.64</v>
      </c>
      <c r="J90">
        <v>15.24</v>
      </c>
      <c r="K90">
        <v>499.96</v>
      </c>
      <c r="L90">
        <v>517.37</v>
      </c>
      <c r="M90">
        <v>505.97</v>
      </c>
      <c r="N90">
        <v>517.37</v>
      </c>
    </row>
    <row r="91" spans="1:14" x14ac:dyDescent="0.3">
      <c r="A91" s="3"/>
      <c r="B91" s="3"/>
      <c r="D91" t="s">
        <v>247</v>
      </c>
      <c r="E91" t="s">
        <v>248</v>
      </c>
      <c r="F91">
        <v>16.72</v>
      </c>
      <c r="G91">
        <v>561.26</v>
      </c>
      <c r="H91">
        <v>542.26</v>
      </c>
      <c r="I91">
        <v>16.32</v>
      </c>
      <c r="J91">
        <v>16.239999999999998</v>
      </c>
      <c r="K91">
        <v>524.12</v>
      </c>
      <c r="L91">
        <v>512.48</v>
      </c>
      <c r="M91">
        <v>505.22</v>
      </c>
      <c r="N91">
        <v>521.17999999999995</v>
      </c>
    </row>
    <row r="92" spans="1:14" x14ac:dyDescent="0.3">
      <c r="A92" s="3"/>
      <c r="B92" s="3"/>
      <c r="D92" t="s">
        <v>251</v>
      </c>
      <c r="E92" t="s">
        <v>252</v>
      </c>
      <c r="F92">
        <v>22.64</v>
      </c>
      <c r="G92">
        <v>550.5</v>
      </c>
      <c r="H92">
        <v>736.24</v>
      </c>
      <c r="I92">
        <v>20.59</v>
      </c>
      <c r="J92">
        <v>21.2</v>
      </c>
      <c r="K92">
        <v>523.88</v>
      </c>
      <c r="L92">
        <v>548.5</v>
      </c>
      <c r="M92">
        <v>676.35</v>
      </c>
      <c r="N92">
        <v>712.2</v>
      </c>
    </row>
    <row r="93" spans="1:14" x14ac:dyDescent="0.3">
      <c r="A93" s="3"/>
      <c r="B93" s="3"/>
      <c r="D93" t="s">
        <v>253</v>
      </c>
      <c r="E93" t="s">
        <v>254</v>
      </c>
      <c r="F93">
        <v>17.829999999999998</v>
      </c>
      <c r="G93">
        <v>674.57</v>
      </c>
      <c r="H93">
        <v>671.92</v>
      </c>
      <c r="I93">
        <v>16.3</v>
      </c>
      <c r="J93">
        <v>17.12</v>
      </c>
      <c r="K93">
        <v>585</v>
      </c>
      <c r="L93">
        <v>614</v>
      </c>
      <c r="M93">
        <v>585</v>
      </c>
      <c r="N93">
        <v>611</v>
      </c>
    </row>
    <row r="94" spans="1:14" x14ac:dyDescent="0.3">
      <c r="A94" s="3"/>
      <c r="B94" s="3"/>
      <c r="D94" t="s">
        <v>255</v>
      </c>
      <c r="E94" t="s">
        <v>256</v>
      </c>
      <c r="F94">
        <v>19.62</v>
      </c>
      <c r="G94">
        <v>733.89</v>
      </c>
      <c r="H94">
        <v>849.87</v>
      </c>
      <c r="I94">
        <v>17.57</v>
      </c>
      <c r="J94">
        <v>19.62</v>
      </c>
      <c r="K94">
        <v>601.35</v>
      </c>
      <c r="L94">
        <v>691.56</v>
      </c>
      <c r="M94">
        <v>697.46</v>
      </c>
      <c r="N94">
        <v>773.39</v>
      </c>
    </row>
    <row r="95" spans="1:14" x14ac:dyDescent="0.3">
      <c r="A95" s="3"/>
      <c r="B95" s="3"/>
      <c r="D95" t="s">
        <v>249</v>
      </c>
      <c r="E95" t="s">
        <v>586</v>
      </c>
      <c r="F95">
        <v>17.25</v>
      </c>
      <c r="G95">
        <v>695.06</v>
      </c>
      <c r="H95">
        <v>698.65</v>
      </c>
      <c r="I95">
        <v>16.39</v>
      </c>
      <c r="J95">
        <v>17.41</v>
      </c>
      <c r="K95">
        <v>584.09</v>
      </c>
      <c r="L95">
        <v>620.29999999999995</v>
      </c>
      <c r="M95">
        <v>606.16</v>
      </c>
      <c r="N95">
        <v>643.74</v>
      </c>
    </row>
    <row r="96" spans="1:14" x14ac:dyDescent="0.3">
      <c r="A96" s="3"/>
      <c r="B96" s="3"/>
      <c r="D96" t="s">
        <v>359</v>
      </c>
      <c r="E96" t="s">
        <v>586</v>
      </c>
      <c r="F96">
        <v>17.25</v>
      </c>
      <c r="G96">
        <v>695.06</v>
      </c>
      <c r="H96">
        <v>698.65</v>
      </c>
      <c r="I96">
        <v>16.39</v>
      </c>
      <c r="J96">
        <v>17.41</v>
      </c>
      <c r="K96">
        <v>584.09</v>
      </c>
      <c r="L96">
        <v>620.29999999999995</v>
      </c>
      <c r="M96">
        <v>606.16</v>
      </c>
      <c r="N96">
        <v>643.74</v>
      </c>
    </row>
    <row r="97" spans="1:14" x14ac:dyDescent="0.3">
      <c r="A97" s="3"/>
      <c r="B97" s="3"/>
      <c r="D97" t="s">
        <v>257</v>
      </c>
      <c r="E97" t="s">
        <v>258</v>
      </c>
      <c r="F97">
        <v>18.532499999999999</v>
      </c>
      <c r="G97">
        <v>625.28611329304658</v>
      </c>
      <c r="H97">
        <v>621.09081128404694</v>
      </c>
      <c r="I97">
        <v>16.920000000000002</v>
      </c>
      <c r="J97">
        <v>17.649999999999999</v>
      </c>
      <c r="K97">
        <v>559.27</v>
      </c>
      <c r="L97">
        <v>595.51058408861581</v>
      </c>
      <c r="M97">
        <v>563.42999999999995</v>
      </c>
      <c r="N97">
        <v>591.51505836575893</v>
      </c>
    </row>
    <row r="98" spans="1:14" x14ac:dyDescent="0.3">
      <c r="A98" s="3"/>
      <c r="B98" s="3"/>
      <c r="D98" t="s">
        <v>259</v>
      </c>
      <c r="E98" t="s">
        <v>260</v>
      </c>
      <c r="F98">
        <v>17.13</v>
      </c>
      <c r="G98">
        <v>588.85408023203138</v>
      </c>
      <c r="H98">
        <v>639.1800933298731</v>
      </c>
      <c r="I98">
        <v>16.22</v>
      </c>
      <c r="J98">
        <v>16.66</v>
      </c>
      <c r="K98">
        <v>580.19560436056145</v>
      </c>
      <c r="L98">
        <v>580.19560436056145</v>
      </c>
      <c r="M98">
        <v>623.99450137187523</v>
      </c>
      <c r="N98">
        <v>623.99450137187523</v>
      </c>
    </row>
    <row r="99" spans="1:14" x14ac:dyDescent="0.3">
      <c r="A99" s="3"/>
      <c r="B99" s="3"/>
      <c r="D99" t="s">
        <v>261</v>
      </c>
      <c r="E99" t="s">
        <v>262</v>
      </c>
      <c r="F99">
        <v>18.52</v>
      </c>
      <c r="G99">
        <v>614</v>
      </c>
      <c r="H99">
        <v>747</v>
      </c>
      <c r="I99">
        <v>17.72</v>
      </c>
      <c r="J99">
        <v>18.52</v>
      </c>
      <c r="K99">
        <v>591</v>
      </c>
      <c r="L99">
        <v>614</v>
      </c>
      <c r="M99">
        <v>696</v>
      </c>
      <c r="N99">
        <v>735</v>
      </c>
    </row>
    <row r="100" spans="1:14" x14ac:dyDescent="0.3">
      <c r="A100" s="3"/>
      <c r="B100" s="3"/>
      <c r="D100" t="s">
        <v>263</v>
      </c>
      <c r="E100" t="s">
        <v>264</v>
      </c>
      <c r="F100">
        <v>16.34</v>
      </c>
      <c r="G100">
        <v>637</v>
      </c>
      <c r="H100">
        <v>821</v>
      </c>
      <c r="I100">
        <v>15.56</v>
      </c>
      <c r="J100">
        <v>16.100000000000001</v>
      </c>
      <c r="K100">
        <v>570</v>
      </c>
      <c r="L100">
        <v>580</v>
      </c>
      <c r="M100">
        <v>640</v>
      </c>
      <c r="N100">
        <v>662</v>
      </c>
    </row>
    <row r="101" spans="1:14" x14ac:dyDescent="0.3">
      <c r="A101" s="3"/>
      <c r="B101" s="3"/>
      <c r="D101" t="s">
        <v>265</v>
      </c>
      <c r="E101" t="s">
        <v>266</v>
      </c>
      <c r="F101">
        <v>24.39</v>
      </c>
      <c r="G101">
        <v>805.73</v>
      </c>
      <c r="H101">
        <v>869.48</v>
      </c>
      <c r="I101">
        <v>23.92</v>
      </c>
      <c r="J101">
        <v>24.42</v>
      </c>
      <c r="K101">
        <v>762.33</v>
      </c>
      <c r="L101">
        <v>764.62</v>
      </c>
      <c r="M101">
        <v>815.72</v>
      </c>
      <c r="N101">
        <v>818.99</v>
      </c>
    </row>
    <row r="102" spans="1:14" x14ac:dyDescent="0.3">
      <c r="A102" s="3"/>
      <c r="B102" s="3"/>
      <c r="D102" t="s">
        <v>267</v>
      </c>
      <c r="E102" t="s">
        <v>268</v>
      </c>
      <c r="F102">
        <v>15.59</v>
      </c>
      <c r="G102">
        <v>593.92999999999995</v>
      </c>
      <c r="H102">
        <v>664.99</v>
      </c>
      <c r="I102">
        <v>14.62</v>
      </c>
      <c r="J102">
        <v>14.91</v>
      </c>
      <c r="K102">
        <v>561.27</v>
      </c>
      <c r="L102">
        <v>572.5</v>
      </c>
      <c r="M102">
        <v>623.53</v>
      </c>
      <c r="N102">
        <v>636</v>
      </c>
    </row>
    <row r="103" spans="1:14" x14ac:dyDescent="0.3">
      <c r="A103" s="3"/>
      <c r="B103" s="3"/>
      <c r="D103" t="s">
        <v>269</v>
      </c>
      <c r="E103" t="s">
        <v>270</v>
      </c>
      <c r="F103">
        <v>17.96</v>
      </c>
      <c r="G103">
        <v>651.05999999999995</v>
      </c>
      <c r="H103">
        <v>699.9</v>
      </c>
      <c r="I103">
        <v>16.579999999999998</v>
      </c>
      <c r="J103">
        <v>17.579999999999998</v>
      </c>
      <c r="K103">
        <v>607.96</v>
      </c>
      <c r="L103">
        <v>639.92999999999995</v>
      </c>
      <c r="M103">
        <v>614.53</v>
      </c>
      <c r="N103">
        <v>662.63</v>
      </c>
    </row>
    <row r="104" spans="1:14" x14ac:dyDescent="0.3">
      <c r="A104" s="3"/>
      <c r="B104" s="3"/>
      <c r="D104" t="s">
        <v>271</v>
      </c>
      <c r="E104" t="s">
        <v>272</v>
      </c>
      <c r="F104">
        <v>18.14</v>
      </c>
      <c r="G104">
        <v>657.36</v>
      </c>
      <c r="H104">
        <v>746.71</v>
      </c>
      <c r="I104">
        <v>16.88</v>
      </c>
      <c r="J104">
        <v>17.386399999999998</v>
      </c>
      <c r="K104">
        <v>591.22</v>
      </c>
      <c r="L104">
        <v>616.05124000000001</v>
      </c>
      <c r="M104">
        <v>633.45000000000005</v>
      </c>
      <c r="N104">
        <v>660.05490000000009</v>
      </c>
    </row>
    <row r="105" spans="1:14" x14ac:dyDescent="0.3">
      <c r="A105" s="3"/>
      <c r="B105" s="3"/>
      <c r="D105" t="s">
        <v>273</v>
      </c>
      <c r="E105" t="s">
        <v>274</v>
      </c>
      <c r="F105">
        <v>18.52</v>
      </c>
      <c r="G105">
        <v>862.35</v>
      </c>
      <c r="H105">
        <v>936.72</v>
      </c>
      <c r="I105">
        <v>18.079999999999998</v>
      </c>
      <c r="J105">
        <v>18.52</v>
      </c>
      <c r="K105">
        <v>832.38</v>
      </c>
      <c r="L105">
        <v>862.35</v>
      </c>
      <c r="M105">
        <v>873.75</v>
      </c>
      <c r="N105">
        <v>936.72</v>
      </c>
    </row>
    <row r="106" spans="1:14" x14ac:dyDescent="0.3">
      <c r="A106" s="3"/>
      <c r="B106" s="3"/>
      <c r="D106" t="s">
        <v>275</v>
      </c>
      <c r="E106" t="s">
        <v>276</v>
      </c>
      <c r="F106">
        <v>15.6</v>
      </c>
      <c r="G106">
        <v>672.44</v>
      </c>
      <c r="H106">
        <v>639.16999999999996</v>
      </c>
      <c r="I106">
        <v>14.88</v>
      </c>
      <c r="J106">
        <v>15.25</v>
      </c>
      <c r="K106">
        <v>666.78</v>
      </c>
      <c r="L106">
        <v>669.32</v>
      </c>
      <c r="M106">
        <v>630.86</v>
      </c>
      <c r="N106">
        <v>636.21</v>
      </c>
    </row>
    <row r="107" spans="1:14" x14ac:dyDescent="0.3">
      <c r="A107" s="3"/>
      <c r="B107" s="3"/>
      <c r="D107" t="s">
        <v>277</v>
      </c>
      <c r="E107" t="s">
        <v>278</v>
      </c>
      <c r="F107">
        <v>15.43</v>
      </c>
      <c r="G107">
        <v>634.61</v>
      </c>
      <c r="H107">
        <v>668.96</v>
      </c>
      <c r="I107">
        <v>14.71</v>
      </c>
      <c r="J107">
        <v>15.43</v>
      </c>
      <c r="K107">
        <v>576.89</v>
      </c>
      <c r="L107">
        <v>591.44000000000005</v>
      </c>
      <c r="M107">
        <v>594.22</v>
      </c>
      <c r="N107">
        <v>623.63</v>
      </c>
    </row>
    <row r="108" spans="1:14" x14ac:dyDescent="0.3">
      <c r="A108" s="3"/>
      <c r="B108" s="3"/>
      <c r="D108" t="s">
        <v>279</v>
      </c>
      <c r="E108" t="s">
        <v>280</v>
      </c>
      <c r="F108">
        <v>19.396252</v>
      </c>
      <c r="G108">
        <v>850.44306418219469</v>
      </c>
      <c r="H108">
        <v>1052.3573952549218</v>
      </c>
      <c r="I108">
        <v>18.89</v>
      </c>
      <c r="J108">
        <v>19.267800000000001</v>
      </c>
      <c r="K108">
        <v>825.67287784679093</v>
      </c>
      <c r="L108">
        <v>842.18633540372673</v>
      </c>
      <c r="M108">
        <v>1021.7062089853611</v>
      </c>
      <c r="N108">
        <v>1042.1403331650683</v>
      </c>
    </row>
    <row r="109" spans="1:14" x14ac:dyDescent="0.3">
      <c r="A109" s="3"/>
      <c r="B109" s="3"/>
      <c r="D109" t="s">
        <v>281</v>
      </c>
      <c r="E109" t="s">
        <v>282</v>
      </c>
      <c r="F109">
        <v>16.16</v>
      </c>
      <c r="G109">
        <v>516</v>
      </c>
      <c r="H109">
        <v>516</v>
      </c>
      <c r="I109">
        <v>15.37</v>
      </c>
      <c r="J109">
        <v>16.16</v>
      </c>
      <c r="K109">
        <v>491</v>
      </c>
      <c r="L109">
        <v>516</v>
      </c>
      <c r="M109">
        <v>491</v>
      </c>
      <c r="N109">
        <v>516</v>
      </c>
    </row>
    <row r="110" spans="1:14" x14ac:dyDescent="0.3">
      <c r="A110" s="3"/>
      <c r="B110" s="3"/>
      <c r="D110" t="s">
        <v>283</v>
      </c>
      <c r="E110" t="s">
        <v>284</v>
      </c>
      <c r="F110">
        <v>16.8</v>
      </c>
      <c r="G110">
        <v>520</v>
      </c>
      <c r="H110">
        <v>568</v>
      </c>
      <c r="I110">
        <v>15.86</v>
      </c>
      <c r="J110">
        <v>16.8</v>
      </c>
      <c r="K110">
        <v>494</v>
      </c>
      <c r="L110">
        <v>520</v>
      </c>
      <c r="M110">
        <v>545</v>
      </c>
      <c r="N110">
        <v>568</v>
      </c>
    </row>
    <row r="111" spans="1:14" x14ac:dyDescent="0.3">
      <c r="A111" s="3"/>
      <c r="B111" s="3"/>
      <c r="D111" t="s">
        <v>285</v>
      </c>
      <c r="E111" t="s">
        <v>286</v>
      </c>
      <c r="F111">
        <v>17.2</v>
      </c>
      <c r="G111">
        <v>554</v>
      </c>
      <c r="H111">
        <v>575</v>
      </c>
      <c r="I111">
        <v>16.86</v>
      </c>
      <c r="J111">
        <v>17.2</v>
      </c>
      <c r="K111">
        <v>539</v>
      </c>
      <c r="L111">
        <v>554</v>
      </c>
      <c r="M111">
        <v>622</v>
      </c>
      <c r="N111">
        <v>575</v>
      </c>
    </row>
    <row r="112" spans="1:14" x14ac:dyDescent="0.3">
      <c r="A112" s="3"/>
      <c r="B112" s="3"/>
      <c r="D112" t="s">
        <v>287</v>
      </c>
      <c r="E112" t="s">
        <v>288</v>
      </c>
      <c r="F112">
        <v>15.25</v>
      </c>
      <c r="G112">
        <v>492.09</v>
      </c>
      <c r="H112">
        <v>492.09</v>
      </c>
      <c r="I112">
        <v>14.4</v>
      </c>
      <c r="J112">
        <v>15.25</v>
      </c>
      <c r="K112">
        <v>467</v>
      </c>
      <c r="L112">
        <v>492.09</v>
      </c>
      <c r="M112">
        <v>467</v>
      </c>
      <c r="N112">
        <v>492.09</v>
      </c>
    </row>
    <row r="113" spans="1:14" x14ac:dyDescent="0.3">
      <c r="A113" s="3"/>
      <c r="B113" s="3"/>
      <c r="D113" t="s">
        <v>289</v>
      </c>
      <c r="E113" t="s">
        <v>290</v>
      </c>
      <c r="F113">
        <v>14.92</v>
      </c>
      <c r="G113">
        <v>484.5</v>
      </c>
      <c r="H113">
        <v>453.97</v>
      </c>
      <c r="I113">
        <v>14.3</v>
      </c>
      <c r="J113">
        <v>14.92</v>
      </c>
      <c r="K113">
        <v>463.66</v>
      </c>
      <c r="L113">
        <v>484.5</v>
      </c>
      <c r="M113">
        <v>437.34</v>
      </c>
      <c r="N113">
        <v>453.97</v>
      </c>
    </row>
    <row r="114" spans="1:14" x14ac:dyDescent="0.3">
      <c r="A114" s="3"/>
      <c r="B114" s="3"/>
      <c r="D114" t="s">
        <v>291</v>
      </c>
      <c r="E114" t="s">
        <v>292</v>
      </c>
      <c r="F114">
        <v>16.04</v>
      </c>
      <c r="G114">
        <v>546.82000000000005</v>
      </c>
      <c r="H114">
        <v>551.45000000000005</v>
      </c>
      <c r="I114">
        <v>15.16</v>
      </c>
      <c r="J114">
        <v>16.04</v>
      </c>
      <c r="K114">
        <v>522.97</v>
      </c>
      <c r="L114">
        <v>546.82000000000005</v>
      </c>
      <c r="M114">
        <v>527.4</v>
      </c>
      <c r="N114">
        <v>551.45000000000005</v>
      </c>
    </row>
    <row r="115" spans="1:14" x14ac:dyDescent="0.3">
      <c r="A115" s="3"/>
      <c r="B115" s="3"/>
      <c r="D115" t="s">
        <v>293</v>
      </c>
      <c r="E115" t="s">
        <v>294</v>
      </c>
      <c r="F115">
        <v>17.989999999999998</v>
      </c>
      <c r="G115">
        <v>564.45000000000005</v>
      </c>
      <c r="H115">
        <v>564.45000000000005</v>
      </c>
      <c r="I115">
        <v>16.68</v>
      </c>
      <c r="J115">
        <v>17.600000000000001</v>
      </c>
      <c r="K115">
        <v>481</v>
      </c>
      <c r="L115">
        <v>505</v>
      </c>
      <c r="M115">
        <v>481</v>
      </c>
      <c r="N115">
        <v>505</v>
      </c>
    </row>
    <row r="116" spans="1:14" x14ac:dyDescent="0.3">
      <c r="A116" s="3"/>
      <c r="B116" s="3"/>
      <c r="D116" t="s">
        <v>295</v>
      </c>
      <c r="E116" t="s">
        <v>296</v>
      </c>
      <c r="F116">
        <v>18.846486647273402</v>
      </c>
      <c r="G116">
        <v>594.19900384079028</v>
      </c>
      <c r="H116">
        <v>773.2266325161097</v>
      </c>
      <c r="I116">
        <v>18.72</v>
      </c>
      <c r="J116">
        <v>18.846486647273402</v>
      </c>
      <c r="K116">
        <v>574.69342645671236</v>
      </c>
      <c r="L116">
        <v>594.19900384079028</v>
      </c>
      <c r="M116">
        <v>764.41560251256283</v>
      </c>
      <c r="N116">
        <v>773.2266325161097</v>
      </c>
    </row>
    <row r="117" spans="1:14" x14ac:dyDescent="0.3">
      <c r="A117" s="3"/>
      <c r="B117" s="3"/>
      <c r="D117" t="s">
        <v>297</v>
      </c>
      <c r="E117" t="s">
        <v>298</v>
      </c>
      <c r="F117">
        <v>18.190000000000001</v>
      </c>
      <c r="G117">
        <v>997.36</v>
      </c>
      <c r="H117">
        <v>798.67</v>
      </c>
      <c r="I117">
        <v>18</v>
      </c>
      <c r="J117">
        <v>18.190000000000001</v>
      </c>
      <c r="K117">
        <v>950</v>
      </c>
      <c r="L117">
        <v>997.36</v>
      </c>
      <c r="M117">
        <v>930</v>
      </c>
      <c r="N117">
        <v>798.67</v>
      </c>
    </row>
    <row r="118" spans="1:14" x14ac:dyDescent="0.3">
      <c r="A118" s="3"/>
      <c r="B118" s="3"/>
      <c r="D118" t="s">
        <v>299</v>
      </c>
      <c r="E118" t="s">
        <v>300</v>
      </c>
      <c r="F118">
        <v>17.260000000000002</v>
      </c>
      <c r="G118">
        <v>700.58</v>
      </c>
      <c r="H118">
        <v>778.49</v>
      </c>
      <c r="I118">
        <v>15.62</v>
      </c>
      <c r="J118">
        <v>17.260000000000002</v>
      </c>
      <c r="K118">
        <v>656.61</v>
      </c>
      <c r="L118">
        <v>700.58</v>
      </c>
      <c r="M118">
        <v>743.45</v>
      </c>
      <c r="N118">
        <v>778.49</v>
      </c>
    </row>
    <row r="119" spans="1:14" x14ac:dyDescent="0.3">
      <c r="A119" s="3"/>
      <c r="B119" s="3"/>
      <c r="D119" t="s">
        <v>301</v>
      </c>
      <c r="E119" t="s">
        <v>302</v>
      </c>
      <c r="F119">
        <v>21.07</v>
      </c>
      <c r="G119">
        <v>661.15</v>
      </c>
      <c r="H119">
        <v>733.32</v>
      </c>
      <c r="I119">
        <v>18.760000000000002</v>
      </c>
      <c r="J119">
        <v>19.88</v>
      </c>
      <c r="K119">
        <v>545.4</v>
      </c>
      <c r="L119">
        <v>561.76</v>
      </c>
      <c r="M119">
        <v>601.82000000000005</v>
      </c>
      <c r="N119">
        <v>625.9</v>
      </c>
    </row>
    <row r="120" spans="1:14" x14ac:dyDescent="0.3">
      <c r="A120" s="3"/>
      <c r="B120" s="3"/>
      <c r="D120" t="s">
        <v>303</v>
      </c>
      <c r="E120" t="s">
        <v>304</v>
      </c>
      <c r="F120">
        <v>25.78</v>
      </c>
      <c r="G120">
        <v>882.64</v>
      </c>
      <c r="H120">
        <v>930.4</v>
      </c>
      <c r="I120">
        <v>22.6</v>
      </c>
      <c r="J120">
        <v>23.05</v>
      </c>
      <c r="K120">
        <v>825.25</v>
      </c>
      <c r="L120">
        <v>841.75</v>
      </c>
      <c r="M120">
        <v>834.4</v>
      </c>
      <c r="N120">
        <v>851.09</v>
      </c>
    </row>
    <row r="121" spans="1:14" x14ac:dyDescent="0.3">
      <c r="A121" s="3"/>
      <c r="B121" s="3"/>
      <c r="D121" t="s">
        <v>305</v>
      </c>
      <c r="E121" t="s">
        <v>306</v>
      </c>
      <c r="F121">
        <v>15.55</v>
      </c>
      <c r="G121">
        <v>655.88</v>
      </c>
      <c r="H121">
        <v>815.92</v>
      </c>
      <c r="I121">
        <v>14.22</v>
      </c>
      <c r="J121">
        <v>14.9</v>
      </c>
      <c r="K121">
        <v>592.20000000000005</v>
      </c>
      <c r="L121">
        <v>618.52</v>
      </c>
      <c r="M121">
        <v>772.15</v>
      </c>
      <c r="N121">
        <v>802.44</v>
      </c>
    </row>
    <row r="122" spans="1:14" x14ac:dyDescent="0.3">
      <c r="A122" s="3"/>
      <c r="B122" s="3"/>
      <c r="D122" t="s">
        <v>307</v>
      </c>
      <c r="E122" t="s">
        <v>308</v>
      </c>
      <c r="F122">
        <v>18.32</v>
      </c>
      <c r="G122">
        <v>710.16</v>
      </c>
      <c r="H122">
        <v>833.82</v>
      </c>
      <c r="I122">
        <v>17.95</v>
      </c>
      <c r="J122">
        <v>17.95</v>
      </c>
      <c r="K122">
        <v>663.8</v>
      </c>
      <c r="L122">
        <v>683.71</v>
      </c>
      <c r="M122">
        <v>773.49</v>
      </c>
      <c r="N122">
        <v>796.69</v>
      </c>
    </row>
    <row r="123" spans="1:14" x14ac:dyDescent="0.3">
      <c r="A123" s="3"/>
      <c r="B123" s="3"/>
      <c r="D123" t="s">
        <v>309</v>
      </c>
      <c r="E123" t="s">
        <v>310</v>
      </c>
      <c r="F123">
        <v>16.739999999999998</v>
      </c>
      <c r="G123">
        <v>526.89</v>
      </c>
      <c r="H123">
        <v>526.89</v>
      </c>
      <c r="I123">
        <v>16.739999999999998</v>
      </c>
      <c r="J123">
        <v>16.739999999999998</v>
      </c>
      <c r="K123">
        <v>526.89</v>
      </c>
      <c r="L123">
        <v>526.89</v>
      </c>
      <c r="M123">
        <v>526.89</v>
      </c>
      <c r="N123">
        <v>526.89</v>
      </c>
    </row>
    <row r="124" spans="1:14" x14ac:dyDescent="0.3">
      <c r="A124" s="3"/>
      <c r="B124" s="3"/>
      <c r="D124" t="s">
        <v>311</v>
      </c>
      <c r="E124" t="s">
        <v>312</v>
      </c>
      <c r="F124">
        <v>17.877606682972861</v>
      </c>
      <c r="G124">
        <v>684.84816350710844</v>
      </c>
      <c r="H124">
        <v>720.99266839378254</v>
      </c>
      <c r="I124">
        <v>17.21</v>
      </c>
      <c r="J124">
        <v>17.799545283707129</v>
      </c>
      <c r="K124">
        <v>654.19000000000005</v>
      </c>
      <c r="L124">
        <v>677.75819174757214</v>
      </c>
      <c r="M124">
        <v>671.07</v>
      </c>
      <c r="N124">
        <v>711.36188356164382</v>
      </c>
    </row>
    <row r="125" spans="1:14" x14ac:dyDescent="0.3">
      <c r="A125" s="3"/>
      <c r="B125" s="3"/>
      <c r="D125" t="s">
        <v>313</v>
      </c>
      <c r="E125" t="s">
        <v>314</v>
      </c>
      <c r="F125">
        <v>16.809999999999999</v>
      </c>
      <c r="G125">
        <v>623</v>
      </c>
      <c r="H125">
        <v>784</v>
      </c>
      <c r="I125">
        <v>16.190000000000001</v>
      </c>
      <c r="J125">
        <v>16.89</v>
      </c>
      <c r="K125">
        <v>582</v>
      </c>
      <c r="L125">
        <v>614</v>
      </c>
      <c r="M125">
        <v>700</v>
      </c>
      <c r="N125">
        <v>756</v>
      </c>
    </row>
    <row r="126" spans="1:14" x14ac:dyDescent="0.3">
      <c r="A126" s="3"/>
      <c r="B126" s="3"/>
      <c r="D126" t="s">
        <v>315</v>
      </c>
      <c r="E126" t="s">
        <v>316</v>
      </c>
      <c r="F126">
        <v>17.420000000000002</v>
      </c>
      <c r="G126">
        <v>608.69000000000005</v>
      </c>
      <c r="H126">
        <v>761.46</v>
      </c>
      <c r="I126">
        <v>17.579999999999998</v>
      </c>
      <c r="J126">
        <v>17.329999999999998</v>
      </c>
      <c r="K126">
        <v>580.16999999999996</v>
      </c>
      <c r="L126">
        <v>596.35</v>
      </c>
      <c r="M126">
        <v>732.99</v>
      </c>
      <c r="N126">
        <v>753.44</v>
      </c>
    </row>
    <row r="127" spans="1:14" x14ac:dyDescent="0.3">
      <c r="A127" s="3"/>
      <c r="B127" s="3"/>
      <c r="D127" t="s">
        <v>317</v>
      </c>
      <c r="E127" t="s">
        <v>318</v>
      </c>
      <c r="F127">
        <v>17.38</v>
      </c>
      <c r="G127">
        <v>680.66</v>
      </c>
      <c r="H127">
        <v>752.42</v>
      </c>
      <c r="I127">
        <v>16.86</v>
      </c>
      <c r="J127">
        <v>17.38</v>
      </c>
      <c r="K127">
        <v>633.92999999999995</v>
      </c>
      <c r="L127">
        <v>659.29</v>
      </c>
      <c r="M127">
        <v>690.53</v>
      </c>
      <c r="N127">
        <v>718.15</v>
      </c>
    </row>
    <row r="128" spans="1:14" x14ac:dyDescent="0.3">
      <c r="A128" s="3"/>
      <c r="B128" s="3"/>
      <c r="D128" t="s">
        <v>319</v>
      </c>
      <c r="E128" t="s">
        <v>320</v>
      </c>
      <c r="F128">
        <v>16</v>
      </c>
      <c r="G128">
        <v>627</v>
      </c>
      <c r="H128">
        <v>627</v>
      </c>
      <c r="I128">
        <v>14.43</v>
      </c>
      <c r="J128">
        <v>15.5</v>
      </c>
      <c r="K128">
        <v>542</v>
      </c>
      <c r="L128">
        <v>570</v>
      </c>
      <c r="M128">
        <v>542</v>
      </c>
      <c r="N128">
        <v>570</v>
      </c>
    </row>
    <row r="129" spans="1:14" x14ac:dyDescent="0.3">
      <c r="A129" s="3"/>
      <c r="B129" s="3"/>
      <c r="D129" t="s">
        <v>321</v>
      </c>
      <c r="E129" t="s">
        <v>322</v>
      </c>
      <c r="F129">
        <v>18.399999999999999</v>
      </c>
      <c r="G129">
        <v>496</v>
      </c>
      <c r="H129">
        <v>516.5</v>
      </c>
      <c r="I129">
        <v>17.27</v>
      </c>
      <c r="J129">
        <v>18.399999999999999</v>
      </c>
      <c r="K129">
        <v>468</v>
      </c>
      <c r="L129">
        <v>496</v>
      </c>
      <c r="M129">
        <v>488</v>
      </c>
      <c r="N129">
        <v>516.5</v>
      </c>
    </row>
    <row r="130" spans="1:14" x14ac:dyDescent="0.3">
      <c r="A130" s="3"/>
      <c r="B130" s="3"/>
      <c r="D130" t="s">
        <v>323</v>
      </c>
      <c r="E130" t="s">
        <v>324</v>
      </c>
      <c r="F130">
        <v>18.760000000000002</v>
      </c>
      <c r="G130">
        <v>722.24</v>
      </c>
      <c r="H130">
        <v>826.69</v>
      </c>
      <c r="I130">
        <v>18.23</v>
      </c>
      <c r="J130">
        <v>19.190000000000001</v>
      </c>
      <c r="K130">
        <v>667.87</v>
      </c>
      <c r="L130">
        <v>702.93</v>
      </c>
      <c r="M130">
        <v>712.73</v>
      </c>
      <c r="N130">
        <v>750.15</v>
      </c>
    </row>
    <row r="131" spans="1:14" x14ac:dyDescent="0.3">
      <c r="A131" s="3"/>
      <c r="B131" s="3"/>
      <c r="D131" t="s">
        <v>325</v>
      </c>
      <c r="E131" t="s">
        <v>326</v>
      </c>
      <c r="F131">
        <v>16.21</v>
      </c>
      <c r="G131">
        <v>719.6</v>
      </c>
      <c r="H131">
        <v>727.28</v>
      </c>
      <c r="I131">
        <v>14.25</v>
      </c>
      <c r="J131">
        <v>14.96</v>
      </c>
      <c r="K131">
        <v>629.04999999999995</v>
      </c>
      <c r="L131">
        <v>666.79</v>
      </c>
      <c r="M131">
        <v>635.76</v>
      </c>
      <c r="N131">
        <v>673.91</v>
      </c>
    </row>
    <row r="132" spans="1:14" x14ac:dyDescent="0.3">
      <c r="A132" s="3"/>
      <c r="B132" s="3"/>
      <c r="D132" t="s">
        <v>327</v>
      </c>
      <c r="E132" t="s">
        <v>328</v>
      </c>
      <c r="F132">
        <v>17.190000000000001</v>
      </c>
      <c r="G132">
        <v>718.41</v>
      </c>
      <c r="H132">
        <v>801.35</v>
      </c>
      <c r="I132">
        <v>17.52</v>
      </c>
      <c r="J132">
        <v>17.6952</v>
      </c>
      <c r="K132">
        <v>700.38</v>
      </c>
      <c r="L132">
        <v>714.38760000000002</v>
      </c>
      <c r="M132">
        <v>802.35</v>
      </c>
      <c r="N132">
        <v>818.39700000000005</v>
      </c>
    </row>
    <row r="133" spans="1:14" x14ac:dyDescent="0.3">
      <c r="A133" s="3"/>
      <c r="B133" s="3"/>
      <c r="D133" t="s">
        <v>329</v>
      </c>
      <c r="E133" t="s">
        <v>330</v>
      </c>
      <c r="F133">
        <v>21.41</v>
      </c>
      <c r="G133">
        <v>843.74</v>
      </c>
      <c r="H133">
        <v>916.96</v>
      </c>
      <c r="I133">
        <v>18.25</v>
      </c>
      <c r="J133">
        <v>21.29</v>
      </c>
      <c r="K133">
        <v>802.72</v>
      </c>
      <c r="L133">
        <v>822.72</v>
      </c>
      <c r="M133">
        <v>866.89</v>
      </c>
      <c r="N133">
        <v>887.64</v>
      </c>
    </row>
    <row r="134" spans="1:14" x14ac:dyDescent="0.3">
      <c r="A134" s="3"/>
      <c r="B134" s="3"/>
      <c r="D134" t="s">
        <v>331</v>
      </c>
      <c r="E134" t="s">
        <v>332</v>
      </c>
      <c r="F134">
        <v>18.62</v>
      </c>
      <c r="G134">
        <v>784.59</v>
      </c>
      <c r="H134">
        <v>711.01</v>
      </c>
      <c r="I134">
        <v>18.190000000000001</v>
      </c>
      <c r="J134">
        <v>18.739999999999998</v>
      </c>
      <c r="K134">
        <v>680</v>
      </c>
      <c r="L134">
        <v>699</v>
      </c>
      <c r="M134">
        <v>659</v>
      </c>
      <c r="N134">
        <v>677</v>
      </c>
    </row>
    <row r="135" spans="1:14" x14ac:dyDescent="0.3">
      <c r="A135" s="3"/>
      <c r="B135" s="3"/>
      <c r="D135" t="s">
        <v>333</v>
      </c>
      <c r="E135" t="s">
        <v>334</v>
      </c>
      <c r="F135">
        <v>11.98</v>
      </c>
      <c r="G135">
        <v>574.66</v>
      </c>
      <c r="H135">
        <v>761.63</v>
      </c>
      <c r="I135">
        <v>11.79</v>
      </c>
      <c r="J135">
        <v>12.11</v>
      </c>
      <c r="K135">
        <v>570</v>
      </c>
      <c r="L135">
        <v>527.85</v>
      </c>
      <c r="M135">
        <v>613</v>
      </c>
      <c r="N135">
        <v>632.33000000000004</v>
      </c>
    </row>
    <row r="136" spans="1:14" x14ac:dyDescent="0.3">
      <c r="A136" s="3"/>
      <c r="B136" s="3"/>
      <c r="D136" t="s">
        <v>335</v>
      </c>
      <c r="E136" t="s">
        <v>336</v>
      </c>
      <c r="F136">
        <v>17.3</v>
      </c>
      <c r="G136">
        <v>771</v>
      </c>
      <c r="H136">
        <v>1198</v>
      </c>
      <c r="I136">
        <v>15.99</v>
      </c>
      <c r="J136">
        <v>16.8</v>
      </c>
      <c r="K136">
        <v>583</v>
      </c>
      <c r="L136">
        <v>595</v>
      </c>
      <c r="M136">
        <v>766</v>
      </c>
      <c r="N136">
        <v>780</v>
      </c>
    </row>
    <row r="137" spans="1:14" x14ac:dyDescent="0.3">
      <c r="A137" s="3"/>
      <c r="B137" s="3"/>
      <c r="D137" t="s">
        <v>337</v>
      </c>
      <c r="E137" t="s">
        <v>338</v>
      </c>
      <c r="F137">
        <v>17.96</v>
      </c>
      <c r="G137">
        <v>533.91300666666677</v>
      </c>
      <c r="H137">
        <v>619.45515333333333</v>
      </c>
      <c r="I137">
        <v>16.25</v>
      </c>
      <c r="J137">
        <v>17.0625</v>
      </c>
      <c r="K137">
        <v>474.73</v>
      </c>
      <c r="L137">
        <v>492.3</v>
      </c>
      <c r="M137">
        <v>550.79</v>
      </c>
      <c r="N137">
        <v>571.16999999999996</v>
      </c>
    </row>
    <row r="138" spans="1:14" x14ac:dyDescent="0.3">
      <c r="A138" s="3"/>
      <c r="B138" s="3"/>
      <c r="D138" t="s">
        <v>339</v>
      </c>
      <c r="E138" t="s">
        <v>340</v>
      </c>
      <c r="F138">
        <v>20.48</v>
      </c>
      <c r="G138">
        <v>719.2</v>
      </c>
      <c r="H138">
        <v>724.51</v>
      </c>
      <c r="I138">
        <v>18.86</v>
      </c>
      <c r="J138">
        <v>20.48</v>
      </c>
      <c r="K138">
        <v>677.5</v>
      </c>
      <c r="L138">
        <v>697.76</v>
      </c>
      <c r="M138">
        <v>701.35</v>
      </c>
      <c r="N138">
        <v>722.32</v>
      </c>
    </row>
    <row r="139" spans="1:14" x14ac:dyDescent="0.3">
      <c r="A139" s="3"/>
      <c r="B139" s="3"/>
      <c r="D139" t="s">
        <v>341</v>
      </c>
      <c r="E139" t="s">
        <v>342</v>
      </c>
      <c r="F139">
        <v>19.18</v>
      </c>
      <c r="G139">
        <v>882.3</v>
      </c>
      <c r="H139">
        <v>969.21</v>
      </c>
      <c r="I139">
        <v>19.07</v>
      </c>
      <c r="J139">
        <v>19.18</v>
      </c>
      <c r="K139">
        <v>844.18</v>
      </c>
      <c r="L139">
        <v>882.3</v>
      </c>
      <c r="M139">
        <v>804.29</v>
      </c>
      <c r="N139">
        <v>969.21</v>
      </c>
    </row>
    <row r="140" spans="1:14" x14ac:dyDescent="0.3">
      <c r="A140" s="3"/>
      <c r="B140" s="3"/>
      <c r="D140" t="s">
        <v>343</v>
      </c>
      <c r="E140" t="s">
        <v>344</v>
      </c>
      <c r="F140">
        <v>16.25</v>
      </c>
      <c r="G140">
        <v>634.01</v>
      </c>
      <c r="H140">
        <v>762.1</v>
      </c>
      <c r="I140">
        <v>15.82</v>
      </c>
      <c r="J140">
        <v>16.59</v>
      </c>
      <c r="K140">
        <v>571.69000000000005</v>
      </c>
      <c r="L140">
        <v>603.59</v>
      </c>
      <c r="M140">
        <v>696.18</v>
      </c>
      <c r="N140">
        <v>734.84</v>
      </c>
    </row>
    <row r="141" spans="1:14" x14ac:dyDescent="0.3">
      <c r="A141" s="3"/>
      <c r="B141" s="3"/>
      <c r="D141" t="s">
        <v>345</v>
      </c>
      <c r="E141" t="s">
        <v>346</v>
      </c>
      <c r="F141">
        <v>17.7</v>
      </c>
      <c r="G141">
        <v>630.51</v>
      </c>
      <c r="H141">
        <v>590.79999999999995</v>
      </c>
      <c r="I141">
        <v>15.71</v>
      </c>
      <c r="J141">
        <v>16.649999999999999</v>
      </c>
      <c r="K141">
        <v>563</v>
      </c>
      <c r="L141">
        <v>596.4</v>
      </c>
      <c r="M141">
        <v>525</v>
      </c>
      <c r="N141">
        <v>556.69000000000005</v>
      </c>
    </row>
    <row r="142" spans="1:14" x14ac:dyDescent="0.3">
      <c r="A142" s="3"/>
      <c r="B142" s="3"/>
      <c r="D142" t="s">
        <v>347</v>
      </c>
      <c r="E142" t="s">
        <v>348</v>
      </c>
      <c r="F142">
        <v>15.93</v>
      </c>
      <c r="G142">
        <v>598.46</v>
      </c>
      <c r="H142">
        <v>758.25</v>
      </c>
      <c r="I142">
        <v>14.33</v>
      </c>
      <c r="J142">
        <v>15.42</v>
      </c>
      <c r="K142">
        <v>504.55</v>
      </c>
      <c r="L142">
        <v>544</v>
      </c>
      <c r="M142">
        <v>600.80999999999995</v>
      </c>
      <c r="N142">
        <v>636.5</v>
      </c>
    </row>
    <row r="143" spans="1:14" x14ac:dyDescent="0.3">
      <c r="A143" s="3"/>
      <c r="B143" s="3"/>
      <c r="D143" t="s">
        <v>349</v>
      </c>
      <c r="E143" t="s">
        <v>350</v>
      </c>
      <c r="F143">
        <v>15.29</v>
      </c>
      <c r="G143">
        <v>862</v>
      </c>
      <c r="H143">
        <v>829</v>
      </c>
      <c r="I143">
        <v>15</v>
      </c>
      <c r="J143">
        <v>15.29</v>
      </c>
      <c r="K143">
        <v>791</v>
      </c>
      <c r="L143">
        <v>862</v>
      </c>
      <c r="M143">
        <v>796</v>
      </c>
      <c r="N143">
        <v>829</v>
      </c>
    </row>
    <row r="144" spans="1:14" x14ac:dyDescent="0.3">
      <c r="A144" s="3"/>
      <c r="B144" s="3"/>
      <c r="D144" t="s">
        <v>351</v>
      </c>
      <c r="E144" t="s">
        <v>352</v>
      </c>
      <c r="F144">
        <v>16.768400000000003</v>
      </c>
      <c r="G144">
        <v>806.68959881824321</v>
      </c>
      <c r="H144">
        <v>765.66102285113561</v>
      </c>
      <c r="I144">
        <v>16.28</v>
      </c>
      <c r="J144">
        <v>16.605600000000003</v>
      </c>
      <c r="K144">
        <v>783.19378526043033</v>
      </c>
      <c r="L144">
        <v>798.85766096563896</v>
      </c>
      <c r="M144">
        <v>743.36021636032581</v>
      </c>
      <c r="N144">
        <v>758.22742068753234</v>
      </c>
    </row>
    <row r="145" spans="1:14" x14ac:dyDescent="0.3">
      <c r="A145" s="3"/>
      <c r="B145" s="3"/>
      <c r="D145" t="s">
        <v>353</v>
      </c>
      <c r="E145" t="s">
        <v>354</v>
      </c>
      <c r="F145">
        <v>16.89</v>
      </c>
      <c r="G145">
        <v>604.87</v>
      </c>
      <c r="H145">
        <v>766.86</v>
      </c>
      <c r="I145">
        <v>16.71</v>
      </c>
      <c r="J145">
        <v>16.71</v>
      </c>
      <c r="K145">
        <v>576.91</v>
      </c>
      <c r="L145">
        <v>591.33000000000004</v>
      </c>
      <c r="M145">
        <v>701.22</v>
      </c>
      <c r="N145">
        <v>722.26</v>
      </c>
    </row>
    <row r="146" spans="1:14" x14ac:dyDescent="0.3">
      <c r="A146" s="3"/>
      <c r="B146" s="3"/>
      <c r="D146" t="s">
        <v>355</v>
      </c>
      <c r="E146" t="s">
        <v>356</v>
      </c>
      <c r="F146">
        <v>18.12</v>
      </c>
      <c r="G146">
        <v>562</v>
      </c>
      <c r="H146">
        <v>604</v>
      </c>
      <c r="I146">
        <v>17.239999999999998</v>
      </c>
      <c r="J146">
        <v>18.07</v>
      </c>
      <c r="K146">
        <v>538</v>
      </c>
      <c r="L146">
        <v>554</v>
      </c>
      <c r="M146">
        <v>569</v>
      </c>
      <c r="N146">
        <v>613</v>
      </c>
    </row>
    <row r="147" spans="1:14" x14ac:dyDescent="0.3">
      <c r="A147" s="3"/>
      <c r="B147" s="3"/>
      <c r="D147" t="s">
        <v>357</v>
      </c>
      <c r="E147" t="s">
        <v>358</v>
      </c>
      <c r="F147">
        <v>20.83</v>
      </c>
      <c r="G147">
        <v>851</v>
      </c>
      <c r="H147">
        <v>806</v>
      </c>
      <c r="I147">
        <v>20.350000000000001</v>
      </c>
      <c r="J147">
        <v>20.5</v>
      </c>
      <c r="K147">
        <v>828</v>
      </c>
      <c r="L147">
        <v>836</v>
      </c>
      <c r="M147">
        <v>778</v>
      </c>
      <c r="N147">
        <v>786</v>
      </c>
    </row>
    <row r="148" spans="1:14" x14ac:dyDescent="0.3">
      <c r="A148" s="3"/>
      <c r="B148" s="3"/>
      <c r="D148" t="s">
        <v>361</v>
      </c>
      <c r="E148" t="s">
        <v>362</v>
      </c>
      <c r="F148">
        <v>21.84</v>
      </c>
      <c r="G148">
        <v>674</v>
      </c>
      <c r="H148">
        <v>683</v>
      </c>
      <c r="I148">
        <v>20.56</v>
      </c>
      <c r="J148">
        <v>21.84</v>
      </c>
      <c r="K148">
        <v>629</v>
      </c>
      <c r="L148">
        <v>639</v>
      </c>
      <c r="M148">
        <v>652</v>
      </c>
      <c r="N148">
        <v>668</v>
      </c>
    </row>
    <row r="149" spans="1:14" x14ac:dyDescent="0.3">
      <c r="A149" s="3"/>
      <c r="B149" s="3"/>
      <c r="D149" t="s">
        <v>363</v>
      </c>
      <c r="E149" t="s">
        <v>364</v>
      </c>
      <c r="F149">
        <v>18.02</v>
      </c>
      <c r="G149">
        <v>738.88</v>
      </c>
      <c r="H149">
        <v>686.09</v>
      </c>
      <c r="I149">
        <v>17.78</v>
      </c>
      <c r="J149">
        <v>18.170000000000002</v>
      </c>
      <c r="K149">
        <v>695.13561520830433</v>
      </c>
      <c r="L149">
        <v>723.64</v>
      </c>
      <c r="M149">
        <v>665.00219288956089</v>
      </c>
      <c r="N149">
        <v>689.61</v>
      </c>
    </row>
    <row r="150" spans="1:14" x14ac:dyDescent="0.3">
      <c r="A150" s="3"/>
      <c r="B150" s="3"/>
      <c r="D150" t="s">
        <v>365</v>
      </c>
      <c r="E150" t="s">
        <v>366</v>
      </c>
      <c r="F150">
        <v>16.45</v>
      </c>
      <c r="G150">
        <v>550</v>
      </c>
      <c r="H150">
        <v>796</v>
      </c>
      <c r="I150">
        <v>15.4</v>
      </c>
      <c r="J150">
        <v>16.04</v>
      </c>
      <c r="K150">
        <v>515</v>
      </c>
      <c r="L150">
        <v>534</v>
      </c>
      <c r="M150">
        <v>663</v>
      </c>
      <c r="N150">
        <v>689</v>
      </c>
    </row>
    <row r="151" spans="1:14" x14ac:dyDescent="0.3">
      <c r="A151" s="3"/>
      <c r="B151" s="3"/>
      <c r="D151" t="s">
        <v>367</v>
      </c>
      <c r="E151" t="s">
        <v>368</v>
      </c>
      <c r="F151">
        <v>27.28</v>
      </c>
      <c r="G151">
        <v>775.37</v>
      </c>
      <c r="H151">
        <v>858.19</v>
      </c>
      <c r="I151">
        <v>20.12</v>
      </c>
      <c r="J151">
        <v>20.522400000000001</v>
      </c>
      <c r="K151">
        <v>800.81</v>
      </c>
      <c r="L151">
        <v>816.82619999999997</v>
      </c>
      <c r="M151">
        <v>787.68</v>
      </c>
      <c r="N151">
        <v>803.43359999999996</v>
      </c>
    </row>
    <row r="152" spans="1:14" x14ac:dyDescent="0.3">
      <c r="A152" s="3"/>
      <c r="B152" s="3"/>
      <c r="D152" t="s">
        <v>369</v>
      </c>
      <c r="E152" t="s">
        <v>370</v>
      </c>
      <c r="F152">
        <v>17.95</v>
      </c>
      <c r="G152">
        <v>800</v>
      </c>
      <c r="H152">
        <v>1023</v>
      </c>
      <c r="I152">
        <v>17.95</v>
      </c>
      <c r="J152">
        <v>17.95</v>
      </c>
      <c r="K152">
        <v>780</v>
      </c>
      <c r="L152">
        <v>798</v>
      </c>
      <c r="M152">
        <v>986</v>
      </c>
      <c r="N152">
        <v>1023</v>
      </c>
    </row>
    <row r="153" spans="1:14" x14ac:dyDescent="0.3">
      <c r="A153" s="3"/>
      <c r="B153" s="3"/>
      <c r="D153" t="s">
        <v>371</v>
      </c>
      <c r="E153" t="s">
        <v>372</v>
      </c>
      <c r="F153">
        <v>18.23</v>
      </c>
      <c r="G153">
        <v>487</v>
      </c>
      <c r="H153">
        <v>542</v>
      </c>
      <c r="I153">
        <v>15.6</v>
      </c>
      <c r="J153">
        <v>16.309999999999999</v>
      </c>
      <c r="K153">
        <v>471</v>
      </c>
      <c r="L153">
        <v>484</v>
      </c>
      <c r="M153">
        <v>511</v>
      </c>
      <c r="N153">
        <v>524</v>
      </c>
    </row>
    <row r="154" spans="1:14" x14ac:dyDescent="0.3">
      <c r="A154" s="3"/>
      <c r="B154" s="3"/>
      <c r="D154" t="s">
        <v>373</v>
      </c>
      <c r="E154" t="s">
        <v>374</v>
      </c>
      <c r="F154">
        <v>18.91</v>
      </c>
      <c r="G154">
        <v>923.96</v>
      </c>
      <c r="H154">
        <v>959.89</v>
      </c>
      <c r="I154">
        <v>18.41</v>
      </c>
      <c r="J154">
        <v>18.78</v>
      </c>
      <c r="K154">
        <v>842.32</v>
      </c>
      <c r="L154">
        <v>875</v>
      </c>
      <c r="M154">
        <v>850.28</v>
      </c>
      <c r="N154">
        <v>900</v>
      </c>
    </row>
    <row r="155" spans="1:14" x14ac:dyDescent="0.3">
      <c r="A155" s="3"/>
      <c r="B155" s="3"/>
      <c r="D155" t="s">
        <v>375</v>
      </c>
      <c r="E155" t="s">
        <v>376</v>
      </c>
      <c r="F155">
        <v>15.56</v>
      </c>
      <c r="G155">
        <v>486.98</v>
      </c>
      <c r="H155">
        <v>570.19000000000005</v>
      </c>
      <c r="I155">
        <v>15.04</v>
      </c>
      <c r="J155">
        <v>15.56</v>
      </c>
      <c r="K155">
        <v>475.53</v>
      </c>
      <c r="L155">
        <v>486.98</v>
      </c>
      <c r="M155">
        <v>532.02</v>
      </c>
      <c r="N155">
        <v>570.19000000000005</v>
      </c>
    </row>
    <row r="156" spans="1:14" x14ac:dyDescent="0.3">
      <c r="A156" s="3"/>
      <c r="B156" s="3"/>
      <c r="D156" t="s">
        <v>377</v>
      </c>
      <c r="E156" t="s">
        <v>378</v>
      </c>
      <c r="F156">
        <v>20.93</v>
      </c>
      <c r="G156">
        <v>516.04999999999995</v>
      </c>
      <c r="H156">
        <v>622.87</v>
      </c>
      <c r="I156">
        <v>19.2</v>
      </c>
      <c r="J156">
        <v>20.16</v>
      </c>
      <c r="K156">
        <v>492.64</v>
      </c>
      <c r="L156">
        <v>491.48</v>
      </c>
      <c r="M156">
        <v>565.51</v>
      </c>
      <c r="N156">
        <v>593.21</v>
      </c>
    </row>
    <row r="157" spans="1:14" x14ac:dyDescent="0.3">
      <c r="A157" s="3"/>
      <c r="B157" s="3"/>
      <c r="D157" t="s">
        <v>379</v>
      </c>
      <c r="E157" t="s">
        <v>380</v>
      </c>
      <c r="F157">
        <v>21.45</v>
      </c>
      <c r="G157">
        <v>720.47</v>
      </c>
      <c r="H157">
        <v>762.92</v>
      </c>
      <c r="I157">
        <v>19.48</v>
      </c>
      <c r="J157">
        <v>20.064400000000003</v>
      </c>
      <c r="K157">
        <v>707</v>
      </c>
      <c r="L157">
        <v>728.21</v>
      </c>
      <c r="M157">
        <v>744</v>
      </c>
      <c r="N157">
        <v>766.32</v>
      </c>
    </row>
    <row r="158" spans="1:14" x14ac:dyDescent="0.3">
      <c r="A158" s="3"/>
      <c r="B158" s="3"/>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FFFF00"/>
  </sheetPr>
  <dimension ref="A4:BO163"/>
  <sheetViews>
    <sheetView topLeftCell="AR2" workbookViewId="0">
      <selection activeCell="AL8" sqref="AL8"/>
    </sheetView>
  </sheetViews>
  <sheetFormatPr defaultRowHeight="14.4" x14ac:dyDescent="0.3"/>
  <cols>
    <col min="2" max="2" width="18.88671875" customWidth="1"/>
    <col min="8" max="8" width="13" customWidth="1"/>
    <col min="60" max="64" width="8.88671875" customWidth="1"/>
  </cols>
  <sheetData>
    <row r="4" spans="1:67" x14ac:dyDescent="0.3">
      <c r="D4" t="s">
        <v>23</v>
      </c>
      <c r="L4" t="s">
        <v>28</v>
      </c>
      <c r="T4" t="s">
        <v>37</v>
      </c>
      <c r="AF4" t="s">
        <v>587</v>
      </c>
      <c r="AT4" t="s">
        <v>48</v>
      </c>
      <c r="BH4" t="s">
        <v>588</v>
      </c>
      <c r="BO4" t="s">
        <v>23</v>
      </c>
    </row>
    <row r="5" spans="1:67" x14ac:dyDescent="0.3">
      <c r="D5" t="s">
        <v>23</v>
      </c>
      <c r="E5" t="s">
        <v>23</v>
      </c>
      <c r="F5" t="s">
        <v>23</v>
      </c>
      <c r="G5" t="s">
        <v>23</v>
      </c>
      <c r="H5" t="s">
        <v>23</v>
      </c>
      <c r="I5" t="s">
        <v>23</v>
      </c>
      <c r="J5" t="s">
        <v>23</v>
      </c>
      <c r="K5" t="s">
        <v>23</v>
      </c>
      <c r="L5" t="s">
        <v>589</v>
      </c>
      <c r="M5" t="s">
        <v>589</v>
      </c>
      <c r="N5" t="s">
        <v>589</v>
      </c>
      <c r="O5" t="s">
        <v>589</v>
      </c>
      <c r="P5" t="s">
        <v>589</v>
      </c>
      <c r="Q5" t="s">
        <v>589</v>
      </c>
      <c r="R5" t="s">
        <v>589</v>
      </c>
      <c r="S5" t="s">
        <v>589</v>
      </c>
      <c r="T5" t="s">
        <v>37</v>
      </c>
      <c r="U5" t="s">
        <v>37</v>
      </c>
      <c r="V5" t="s">
        <v>37</v>
      </c>
      <c r="W5" t="s">
        <v>37</v>
      </c>
      <c r="X5" t="s">
        <v>37</v>
      </c>
      <c r="Y5" t="s">
        <v>37</v>
      </c>
      <c r="Z5" t="s">
        <v>37</v>
      </c>
      <c r="AA5" t="s">
        <v>37</v>
      </c>
      <c r="AB5" t="s">
        <v>37</v>
      </c>
      <c r="AC5" t="s">
        <v>37</v>
      </c>
      <c r="AD5" t="s">
        <v>37</v>
      </c>
      <c r="AE5" t="s">
        <v>37</v>
      </c>
      <c r="AF5" t="s">
        <v>587</v>
      </c>
      <c r="AG5" t="s">
        <v>587</v>
      </c>
      <c r="AH5" t="s">
        <v>587</v>
      </c>
      <c r="AI5" t="s">
        <v>587</v>
      </c>
      <c r="AJ5" t="s">
        <v>587</v>
      </c>
      <c r="AK5" t="s">
        <v>587</v>
      </c>
      <c r="AL5" t="s">
        <v>587</v>
      </c>
      <c r="AM5" t="s">
        <v>587</v>
      </c>
      <c r="AN5" t="s">
        <v>587</v>
      </c>
      <c r="AO5" t="s">
        <v>587</v>
      </c>
      <c r="AP5" t="s">
        <v>587</v>
      </c>
      <c r="AQ5" t="s">
        <v>587</v>
      </c>
      <c r="AR5" t="s">
        <v>587</v>
      </c>
      <c r="AS5" t="s">
        <v>587</v>
      </c>
      <c r="AT5" t="s">
        <v>48</v>
      </c>
      <c r="AU5" t="s">
        <v>48</v>
      </c>
      <c r="AV5" t="s">
        <v>48</v>
      </c>
      <c r="AW5" t="s">
        <v>48</v>
      </c>
      <c r="AX5" t="s">
        <v>48</v>
      </c>
      <c r="AY5" t="s">
        <v>48</v>
      </c>
      <c r="AZ5" t="s">
        <v>48</v>
      </c>
      <c r="BA5" t="s">
        <v>48</v>
      </c>
      <c r="BB5" t="s">
        <v>48</v>
      </c>
      <c r="BC5" t="s">
        <v>48</v>
      </c>
      <c r="BD5" t="s">
        <v>48</v>
      </c>
      <c r="BE5" t="s">
        <v>48</v>
      </c>
      <c r="BF5" t="s">
        <v>48</v>
      </c>
      <c r="BG5" t="s">
        <v>48</v>
      </c>
      <c r="BH5" t="s">
        <v>588</v>
      </c>
      <c r="BI5" t="s">
        <v>588</v>
      </c>
      <c r="BJ5" t="s">
        <v>588</v>
      </c>
      <c r="BK5" t="s">
        <v>588</v>
      </c>
      <c r="BL5" t="s">
        <v>588</v>
      </c>
      <c r="BM5" t="s">
        <v>588</v>
      </c>
      <c r="BN5" t="s">
        <v>588</v>
      </c>
      <c r="BO5" t="s">
        <v>23</v>
      </c>
    </row>
    <row r="6" spans="1:67" x14ac:dyDescent="0.3">
      <c r="D6" t="s">
        <v>590</v>
      </c>
      <c r="E6" t="s">
        <v>591</v>
      </c>
      <c r="F6" t="s">
        <v>592</v>
      </c>
      <c r="G6" t="s">
        <v>593</v>
      </c>
      <c r="H6" t="s">
        <v>594</v>
      </c>
      <c r="I6" t="s">
        <v>595</v>
      </c>
      <c r="J6" t="s">
        <v>596</v>
      </c>
      <c r="K6" t="s">
        <v>597</v>
      </c>
      <c r="L6" t="s">
        <v>598</v>
      </c>
      <c r="M6" t="s">
        <v>599</v>
      </c>
      <c r="N6" t="s">
        <v>600</v>
      </c>
      <c r="O6" t="s">
        <v>601</v>
      </c>
      <c r="P6" t="s">
        <v>602</v>
      </c>
      <c r="Q6" t="s">
        <v>603</v>
      </c>
      <c r="R6" t="s">
        <v>604</v>
      </c>
      <c r="S6" t="s">
        <v>605</v>
      </c>
      <c r="T6" t="s">
        <v>606</v>
      </c>
      <c r="U6" t="s">
        <v>607</v>
      </c>
      <c r="V6" t="s">
        <v>608</v>
      </c>
      <c r="W6" t="s">
        <v>609</v>
      </c>
      <c r="X6" t="s">
        <v>610</v>
      </c>
      <c r="Y6" t="s">
        <v>611</v>
      </c>
      <c r="Z6" t="s">
        <v>612</v>
      </c>
      <c r="AA6" t="s">
        <v>613</v>
      </c>
      <c r="AB6" t="s">
        <v>614</v>
      </c>
      <c r="AC6" t="s">
        <v>615</v>
      </c>
      <c r="AD6" t="s">
        <v>616</v>
      </c>
      <c r="AE6" t="s">
        <v>617</v>
      </c>
      <c r="AF6" t="s">
        <v>618</v>
      </c>
      <c r="AG6" t="s">
        <v>607</v>
      </c>
      <c r="AH6" t="s">
        <v>619</v>
      </c>
      <c r="AI6" t="s">
        <v>611</v>
      </c>
      <c r="AJ6" t="s">
        <v>620</v>
      </c>
      <c r="AK6" t="s">
        <v>621</v>
      </c>
      <c r="AL6" t="s">
        <v>622</v>
      </c>
      <c r="AM6" t="s">
        <v>623</v>
      </c>
      <c r="AN6" t="s">
        <v>624</v>
      </c>
      <c r="AO6" t="s">
        <v>625</v>
      </c>
      <c r="AP6" t="s">
        <v>626</v>
      </c>
      <c r="AQ6" t="s">
        <v>627</v>
      </c>
      <c r="AR6" t="s">
        <v>628</v>
      </c>
      <c r="AS6" t="s">
        <v>629</v>
      </c>
      <c r="AT6" t="s">
        <v>601</v>
      </c>
      <c r="AU6" t="s">
        <v>630</v>
      </c>
      <c r="AV6" t="s">
        <v>631</v>
      </c>
      <c r="AW6" t="s">
        <v>605</v>
      </c>
      <c r="AX6" t="s">
        <v>632</v>
      </c>
      <c r="AY6" t="s">
        <v>633</v>
      </c>
      <c r="AZ6" t="s">
        <v>634</v>
      </c>
      <c r="BA6" t="s">
        <v>635</v>
      </c>
      <c r="BB6" t="s">
        <v>636</v>
      </c>
      <c r="BC6" t="s">
        <v>637</v>
      </c>
      <c r="BD6" t="s">
        <v>638</v>
      </c>
      <c r="BE6" t="s">
        <v>639</v>
      </c>
      <c r="BF6" t="s">
        <v>640</v>
      </c>
      <c r="BG6" t="s">
        <v>641</v>
      </c>
      <c r="BH6" t="s">
        <v>642</v>
      </c>
      <c r="BI6" t="s">
        <v>624</v>
      </c>
      <c r="BJ6" t="s">
        <v>643</v>
      </c>
      <c r="BK6" t="s">
        <v>644</v>
      </c>
      <c r="BL6" t="s">
        <v>640</v>
      </c>
      <c r="BM6" t="s">
        <v>645</v>
      </c>
      <c r="BN6" t="s">
        <v>641</v>
      </c>
      <c r="BO6" t="s">
        <v>646</v>
      </c>
    </row>
    <row r="8" spans="1:67" x14ac:dyDescent="0.3">
      <c r="C8" t="s">
        <v>435</v>
      </c>
      <c r="D8" t="s">
        <v>520</v>
      </c>
      <c r="E8" t="s">
        <v>392</v>
      </c>
      <c r="F8" t="s">
        <v>393</v>
      </c>
      <c r="G8" t="s">
        <v>394</v>
      </c>
      <c r="H8" t="s">
        <v>395</v>
      </c>
      <c r="I8" t="s">
        <v>396</v>
      </c>
      <c r="J8" t="s">
        <v>399</v>
      </c>
      <c r="K8" t="s">
        <v>400</v>
      </c>
      <c r="L8" t="s">
        <v>647</v>
      </c>
      <c r="M8" t="s">
        <v>648</v>
      </c>
      <c r="N8" t="s">
        <v>412</v>
      </c>
      <c r="O8" t="s">
        <v>649</v>
      </c>
      <c r="P8" t="s">
        <v>650</v>
      </c>
      <c r="Q8" t="s">
        <v>651</v>
      </c>
      <c r="R8" t="s">
        <v>652</v>
      </c>
      <c r="S8" t="s">
        <v>653</v>
      </c>
      <c r="T8" t="s">
        <v>654</v>
      </c>
      <c r="U8" t="s">
        <v>655</v>
      </c>
      <c r="V8" t="s">
        <v>656</v>
      </c>
      <c r="W8" t="s">
        <v>657</v>
      </c>
      <c r="X8" t="s">
        <v>658</v>
      </c>
      <c r="Y8" t="s">
        <v>659</v>
      </c>
      <c r="Z8" t="s">
        <v>660</v>
      </c>
      <c r="AA8" t="s">
        <v>661</v>
      </c>
      <c r="AB8" t="s">
        <v>662</v>
      </c>
      <c r="AC8" t="s">
        <v>663</v>
      </c>
      <c r="AD8" t="s">
        <v>664</v>
      </c>
      <c r="AE8" t="s">
        <v>665</v>
      </c>
      <c r="AF8" t="s">
        <v>666</v>
      </c>
      <c r="AG8" t="s">
        <v>667</v>
      </c>
      <c r="AH8" t="s">
        <v>668</v>
      </c>
      <c r="AI8" t="s">
        <v>669</v>
      </c>
      <c r="AJ8" t="s">
        <v>670</v>
      </c>
      <c r="AK8" t="s">
        <v>671</v>
      </c>
      <c r="AL8" t="s">
        <v>672</v>
      </c>
      <c r="AM8" t="s">
        <v>698</v>
      </c>
      <c r="AN8" t="s">
        <v>673</v>
      </c>
      <c r="AO8" t="s">
        <v>674</v>
      </c>
      <c r="AP8" t="s">
        <v>675</v>
      </c>
      <c r="AQ8" t="s">
        <v>676</v>
      </c>
      <c r="AR8" t="s">
        <v>677</v>
      </c>
      <c r="AS8" t="s">
        <v>678</v>
      </c>
      <c r="AT8" t="s">
        <v>679</v>
      </c>
      <c r="AU8" t="s">
        <v>680</v>
      </c>
      <c r="AV8" t="s">
        <v>681</v>
      </c>
      <c r="AW8" t="s">
        <v>682</v>
      </c>
      <c r="AX8" t="s">
        <v>683</v>
      </c>
      <c r="AY8" t="s">
        <v>684</v>
      </c>
      <c r="AZ8" t="s">
        <v>504</v>
      </c>
      <c r="BA8" t="s">
        <v>505</v>
      </c>
      <c r="BB8" t="s">
        <v>685</v>
      </c>
      <c r="BC8" t="s">
        <v>686</v>
      </c>
      <c r="BD8" t="s">
        <v>508</v>
      </c>
      <c r="BE8" t="s">
        <v>510</v>
      </c>
      <c r="BF8" t="s">
        <v>687</v>
      </c>
      <c r="BG8" t="s">
        <v>688</v>
      </c>
      <c r="BH8" t="s">
        <v>689</v>
      </c>
      <c r="BI8" t="s">
        <v>690</v>
      </c>
      <c r="BJ8" t="s">
        <v>691</v>
      </c>
      <c r="BK8" t="s">
        <v>692</v>
      </c>
      <c r="BL8" t="s">
        <v>693</v>
      </c>
      <c r="BM8" t="s">
        <v>694</v>
      </c>
      <c r="BN8" t="s">
        <v>695</v>
      </c>
    </row>
    <row r="9" spans="1:67" x14ac:dyDescent="0.3">
      <c r="C9" t="str">
        <f>IFERROR(VLOOKUP($D$9,$B$13:$C$163,2,FALSE),"")</f>
        <v>E09000017</v>
      </c>
      <c r="D9" t="str">
        <f>IF('2. Cover'!$D$165="","",'2. Cover'!$D$165)</f>
        <v>Hillingdon</v>
      </c>
      <c r="E9" t="str">
        <f>IF('2. Cover'!$D$167="","",'2. Cover'!$D$167)</f>
        <v>GARY COLLIER</v>
      </c>
      <c r="F9" t="str">
        <f>IF('2. Cover'!$D$169="","",'2. Cover'!$D$169)</f>
        <v>gcollier@hillingdon.gov.uk</v>
      </c>
      <c r="G9" t="str">
        <f>IF('2. Cover'!$D$171="","",'2. Cover'!$D$171)</f>
        <v>01895 250730</v>
      </c>
      <c r="H9" t="str">
        <f>IF('2. Cover'!$D$173="","",'2. Cover'!$D$173)</f>
        <v>No</v>
      </c>
      <c r="I9">
        <f>IF('2. Cover'!$D$174="","",'2. Cover'!$D$174)</f>
        <v>45090</v>
      </c>
      <c r="J9" t="str">
        <f>IF('2. Cover'!$D$176="","",'2. Cover'!$D$176)</f>
        <v/>
      </c>
      <c r="K9" t="str">
        <f>IF('2. Cover'!$D$177="","",'2. Cover'!$D$177)</f>
        <v/>
      </c>
      <c r="L9" t="str">
        <f>IF('3. National Conditions'!C9="","",'3. National Conditions'!C9)</f>
        <v>Yes</v>
      </c>
      <c r="M9" t="str">
        <f>IF('3. National Conditions'!C10="","",'3. National Conditions'!C10)</f>
        <v>Yes</v>
      </c>
      <c r="N9" t="str">
        <f>IF('3. National Conditions'!C11="","",'3. National Conditions'!C11)</f>
        <v>Yes</v>
      </c>
      <c r="O9" t="str">
        <f>IF('3. National Conditions'!C12="","",'3. National Conditions'!C12)</f>
        <v>Yes</v>
      </c>
      <c r="P9" t="str">
        <f>IF('3. National Conditions'!D9="","",'3. National Conditions'!D9)</f>
        <v/>
      </c>
      <c r="Q9" t="str">
        <f>IF('3. National Conditions'!D10="","",'3. National Conditions'!D10)</f>
        <v/>
      </c>
      <c r="R9" t="str">
        <f>IF('3. National Conditions'!D11="","",'3. National Conditions'!D11)</f>
        <v/>
      </c>
      <c r="S9" t="str">
        <f>IF('3. National Conditions'!D12="","",'3. National Conditions'!D12)</f>
        <v/>
      </c>
      <c r="T9" t="str">
        <f>IF('4. Metrics'!H14="","",'4. Metrics'!H14)</f>
        <v>On track to meet target</v>
      </c>
      <c r="U9" t="str">
        <f>IF('4. Metrics'!H15="","",'4. Metrics'!H15)</f>
        <v>Not on track to meet target</v>
      </c>
      <c r="V9" s="94" t="str">
        <f>IF('4. Metrics'!H16="","",'4. Metrics'!H16)</f>
        <v>Data not available to assess progress</v>
      </c>
      <c r="W9" t="str">
        <f>IF('4. Metrics'!H17="","",'4. Metrics'!H17)</f>
        <v>On track to meet target</v>
      </c>
      <c r="X9" t="str">
        <f>IF('4. Metrics'!I14="","",'4. Metrics'!I14)</f>
        <v>Target achieved based on SUS data M1 - M12. Outturn 871
Workforce shortages due to vacancies and sickness has presented a challenge in both the primary identification and treatment of chronic ambulatory care sensitive conditions.</v>
      </c>
      <c r="Y9" t="str">
        <f>IF('4. Metrics'!I15="","",'4. Metrics'!I15)</f>
        <v>Based on SUS data M1 - M12 performance achieved is 92.11%</v>
      </c>
      <c r="Z9" t="str">
        <f>IF('4. Metrics'!I16="","",'4. Metrics'!I16)</f>
        <v>Approximately 55% of permanent placements comprise of conversions from short-term placements to permanent. Permanent placements are subject to rigorous management scrutiny to ensure that there are no alternative solutions, e.g., extra care housing or a return to their own home.
Increasing acuity levels being seen and demand from people living with dementia.</v>
      </c>
      <c r="AA9" t="str">
        <f>IF('4. Metrics'!I17="","",'4. Metrics'!I17)</f>
        <v>Reablement service provider has faced issues with recruitment.</v>
      </c>
      <c r="AB9" t="str">
        <f>IF('4. Metrics'!J14="","",'4. Metrics'!J14)</f>
        <v>Community teams at PCN level are managing increased acuity levels.</v>
      </c>
      <c r="AC9" t="str">
        <f>IF('4. Metrics'!J15="","",'4. Metrics'!J15)</f>
        <v>• Better joint working between local authorities and NHS.
• All trusts continually reviewing and improving discharge process, with standardisation and sharing of good practice in place.</v>
      </c>
      <c r="AD9" t="str">
        <f>IF('4. Metrics'!J16="","",'4. Metrics'!J16)</f>
        <v>Older residents continue to be supported in Hillingdon's four extra care housing schemes and close working with NHS partners enables need to be appropriately met to avoid moves to more restrictive settings.</v>
      </c>
      <c r="AE9" t="str">
        <f>IF('4. Metrics'!J17="","",'4. Metrics'!J17)</f>
        <v>Establishing a closer working relationship between Reablement service provider and District Nursing and Community Adult Rehabilitation Services delivered by NHS community health provider to support independence of residents in a community setting.</v>
      </c>
      <c r="AF9" t="str">
        <f>IF('5. I&amp;E actual'!H16="","",'5. I&amp;E actual'!H16)</f>
        <v>Yes</v>
      </c>
      <c r="AG9" t="str">
        <f>IF('5. I&amp;E actual'!H17="","",'5. I&amp;E actual'!H17)</f>
        <v>No</v>
      </c>
      <c r="AH9">
        <f>IF('5. I&amp;E actual'!I16="","",'5. I&amp;E actual'!I16)</f>
        <v>29906613</v>
      </c>
      <c r="AI9" t="str">
        <f>IF('5. I&amp;E actual'!I17="","",'5. I&amp;E actual'!I17)</f>
        <v/>
      </c>
      <c r="AJ9" t="str">
        <f>IF('5. I&amp;E actual'!H27="","",'5. I&amp;E actual'!H27)</f>
        <v>No</v>
      </c>
      <c r="AK9" t="str">
        <f>IF('5. I&amp;E actual'!H28="","",'5. I&amp;E actual'!H28)</f>
        <v>No</v>
      </c>
      <c r="AL9" t="str">
        <f>IF('5. I&amp;E actual'!I27="","",'5. I&amp;E actual'!I27)</f>
        <v/>
      </c>
      <c r="AM9" t="str">
        <f>IF('5. I&amp;E actual'!I28="","",'5. I&amp;E actual'!I28)</f>
        <v/>
      </c>
      <c r="AN9" t="str">
        <f>IF('5. I&amp;E actual'!E35="","",'5. I&amp;E actual'!E35)</f>
        <v>Difference in income for BCF pooled fund was due to inclusion of funding to support implementation of Population Health Management schemes.</v>
      </c>
      <c r="AO9" t="str">
        <f>IF('5. I&amp;E actual'!F43="","",'5. I&amp;E actual'!F43)</f>
        <v>Yes</v>
      </c>
      <c r="AP9">
        <f>IF('5. I&amp;E actual'!D45="","",'5. I&amp;E actual'!D45)</f>
        <v>111575703.31944001</v>
      </c>
      <c r="AQ9" t="str">
        <f>IF('5. I&amp;E actual'!F51="","",'5. I&amp;E actual'!F51)</f>
        <v>Yes</v>
      </c>
      <c r="AR9">
        <f>IF('5. I&amp;E actual'!D53="","",'5. I&amp;E actual'!D53)</f>
        <v>1985143</v>
      </c>
      <c r="AS9" t="str">
        <f>IF('5. I&amp;E actual'!E56="","",'5. I&amp;E actual'!E56)</f>
        <v xml:space="preserve">Total expenditure is £113.6m  which is made up of combined £111.6m against core BCF and £2m against ASC DF. 
The actual expenditure by the ICB BCF is £53.5m, which shows an over performance of £2m compared to the planned ICB expenditure. This over performance is largely due to increase in costs of £2.4m for 75 new clients for Physical disabilities, and 45 new clients for Funded Nursing Care clients, off-set by under-spend of £0.4m against Population Health Management (This funding will roll forward into 2023/24 in accordance with section 75 provisions.). Actual expenditure by the LA is in-line with plan. Both the ICB and LA ASC Discharge Funding is also inline with plan.
</v>
      </c>
      <c r="AT9" t="str">
        <f>IF('6. Year End Feedback'!C12="","",'6. Year End Feedback'!C12)</f>
        <v>Strongly Agree</v>
      </c>
      <c r="AU9" t="str">
        <f>IF('6. Year End Feedback'!C13="","",'6. Year End Feedback'!C13)</f>
        <v>Strongly Agree</v>
      </c>
      <c r="AV9" t="str">
        <f>IF('6. Year End Feedback'!C14="","",'6. Year End Feedback'!C14)</f>
        <v>Strongly Agree</v>
      </c>
      <c r="AW9" t="str">
        <f>IF('6. Year End Feedback'!D12="","",'6. Year End Feedback'!D12)</f>
        <v>Health and care partners continue to explore utilising the BCF section 75 (s75) as the vehicle for establishing a place-based health and care budget, which aligns with proposals set out in the health and social care integration white paper published in February 2022. Under consideration is expansion of the scope of the BCF to include Adult Mental Health in 2023/24 and for an NHS provider to become a signatory to the BCF s75.</v>
      </c>
      <c r="AX9" t="str">
        <f>IF('6. Year End Feedback'!D13="","",'6. Year End Feedback'!D13)</f>
        <v xml:space="preserve">This is largely the case, although slippage in delivering some schemes during 2022/23 attributed to limited capacity within the local health and care. </v>
      </c>
      <c r="AY9" t="str">
        <f>IF('6. Year End Feedback'!D14="","",'6. Year End Feedback'!D14)</f>
        <v>See 1 above.</v>
      </c>
      <c r="AZ9" t="str">
        <f>IF('6. Year End Feedback'!C21="","",'6. Year End Feedback'!C21)</f>
        <v>9. Joint commissioning of health and social care</v>
      </c>
      <c r="BA9" t="str">
        <f>IF('6. Year End Feedback'!C22="","",'6. Year End Feedback'!C22)</f>
        <v>2. Strong, system-wide governance and systems leadership</v>
      </c>
      <c r="BB9" t="str">
        <f>IF('6. Year End Feedback'!D21="","",'6. Year End Feedback'!D21)</f>
        <v>Commissioning arrangements to support timely discharge during the pandemic have worked well, e.g. D2A pathway 1 bridging care, step-down. This also includes strong working relationships between the acute hospital, community health and the Council's contracted provider for intermediate care services. Hillingdon's D2A model is perceived by NWL neighbouring LAs as the preferred model of delivery especially on Pathway 1.</v>
      </c>
      <c r="BC9" t="str">
        <f>IF('6. Year End Feedback'!D22="","",'6. Year End Feedback'!D22)</f>
        <v>Wide ranging review of how services are delivered at place undertaken to define a future state operating model with the goal of delivering care closer to people's homes in six integrated neighbourhoods, preventing unnecessary hospital attendances through greater same day primary care capacity, promoting earlier hospital discharge and delivering activity assumptions underpinning the Hillingdon Hospital redevelopment programme.</v>
      </c>
      <c r="BD9" t="str">
        <f>IF('6. Year End Feedback'!C25="","",'6. Year End Feedback'!C25)</f>
        <v>1. Local contextual factors (e.g. financial health, funding arrangements, demographics, urban vs rural factors)</v>
      </c>
      <c r="BE9" t="str">
        <f>IF('6. Year End Feedback'!C26="","",'6. Year End Feedback'!C26)</f>
        <v>6. Good quality and sustainable provider market that can meet demand</v>
      </c>
      <c r="BF9" t="str">
        <f>IF('6. Year End Feedback'!D25="","",'6. Year End Feedback'!D25)</f>
        <v>The under-lying system deficit poses a risk to local ambition as will influence the willingness of the ICB to delegate health budgets to place. However, this also poses an impetus to drive change and stop established practices producing the same results.</v>
      </c>
      <c r="BG9" t="str">
        <f>IF('6. Year End Feedback'!D26="","",'6. Year End Feedback'!D26)</f>
        <v>Inflationary pressures and recruitment and retention issues present challenges for regulated providers that influence behaviours, e.g., willingness of care homes to accept people with more complex needs. These are issues that are not easily addressed, especially as funding available to meet cost of inflation as well as support fees that reflect a fair cost of care is insufficient.</v>
      </c>
      <c r="BH9" t="str">
        <f>IF('7. ASC fee rates'!D23="","",'7. ASC fee rates'!D23)</f>
        <v/>
      </c>
      <c r="BI9" t="str">
        <f>IF('7. ASC fee rates'!E23="","",'7. ASC fee rates'!E23)</f>
        <v/>
      </c>
      <c r="BJ9" t="str">
        <f>IF('7. ASC fee rates'!D24="","",'7. ASC fee rates'!D24)</f>
        <v/>
      </c>
      <c r="BK9" t="str">
        <f>IF('7. ASC fee rates'!E24="","",'7. ASC fee rates'!E24)</f>
        <v/>
      </c>
      <c r="BL9" t="str">
        <f>IF('7. ASC fee rates'!D25="","",'7. ASC fee rates'!D25)</f>
        <v/>
      </c>
      <c r="BM9" t="str">
        <f>IF('7. ASC fee rates'!E25="","",'7. ASC fee rates'!E25)</f>
        <v/>
      </c>
      <c r="BN9" t="str">
        <f>IF('7. ASC fee rates'!D26="","",'7. ASC fee rates'!D26)</f>
        <v/>
      </c>
      <c r="BO9" t="str">
        <f>IF('2. Cover'!$B$157="","",'2. Cover'!$B$157)</f>
        <v>Version 1.0</v>
      </c>
    </row>
    <row r="12" spans="1:67" x14ac:dyDescent="0.3">
      <c r="B12" t="s">
        <v>696</v>
      </c>
      <c r="C12" t="s">
        <v>435</v>
      </c>
    </row>
    <row r="13" spans="1:67" x14ac:dyDescent="0.3">
      <c r="A13" t="s">
        <v>79</v>
      </c>
      <c r="B13" t="s">
        <v>80</v>
      </c>
      <c r="C13" t="s">
        <v>79</v>
      </c>
    </row>
    <row r="14" spans="1:67" x14ac:dyDescent="0.3">
      <c r="A14" t="s">
        <v>81</v>
      </c>
      <c r="B14" t="s">
        <v>82</v>
      </c>
      <c r="C14" t="s">
        <v>81</v>
      </c>
    </row>
    <row r="15" spans="1:67" x14ac:dyDescent="0.3">
      <c r="A15" t="s">
        <v>83</v>
      </c>
      <c r="B15" t="s">
        <v>84</v>
      </c>
      <c r="C15" t="s">
        <v>83</v>
      </c>
    </row>
    <row r="16" spans="1:67" x14ac:dyDescent="0.3">
      <c r="A16" t="s">
        <v>85</v>
      </c>
      <c r="B16" t="s">
        <v>86</v>
      </c>
      <c r="C16" t="s">
        <v>85</v>
      </c>
    </row>
    <row r="17" spans="1:3" x14ac:dyDescent="0.3">
      <c r="A17" t="s">
        <v>87</v>
      </c>
      <c r="B17" t="s">
        <v>88</v>
      </c>
      <c r="C17" t="s">
        <v>87</v>
      </c>
    </row>
    <row r="18" spans="1:3" x14ac:dyDescent="0.3">
      <c r="A18" t="s">
        <v>89</v>
      </c>
      <c r="B18" t="s">
        <v>90</v>
      </c>
      <c r="C18" t="s">
        <v>89</v>
      </c>
    </row>
    <row r="19" spans="1:3" x14ac:dyDescent="0.3">
      <c r="A19" t="s">
        <v>91</v>
      </c>
      <c r="B19" t="s">
        <v>92</v>
      </c>
      <c r="C19" t="s">
        <v>91</v>
      </c>
    </row>
    <row r="20" spans="1:3" x14ac:dyDescent="0.3">
      <c r="A20" t="s">
        <v>93</v>
      </c>
      <c r="B20" t="s">
        <v>94</v>
      </c>
      <c r="C20" t="s">
        <v>93</v>
      </c>
    </row>
    <row r="21" spans="1:3" x14ac:dyDescent="0.3">
      <c r="A21" t="s">
        <v>95</v>
      </c>
      <c r="B21" t="s">
        <v>96</v>
      </c>
      <c r="C21" t="s">
        <v>95</v>
      </c>
    </row>
    <row r="22" spans="1:3" x14ac:dyDescent="0.3">
      <c r="A22" t="s">
        <v>97</v>
      </c>
      <c r="B22" t="s">
        <v>98</v>
      </c>
      <c r="C22" t="s">
        <v>97</v>
      </c>
    </row>
    <row r="23" spans="1:3" x14ac:dyDescent="0.3">
      <c r="A23" t="s">
        <v>99</v>
      </c>
      <c r="B23" t="s">
        <v>100</v>
      </c>
      <c r="C23" t="s">
        <v>99</v>
      </c>
    </row>
    <row r="24" spans="1:3" x14ac:dyDescent="0.3">
      <c r="A24" t="s">
        <v>101</v>
      </c>
      <c r="B24" t="s">
        <v>102</v>
      </c>
      <c r="C24" t="s">
        <v>101</v>
      </c>
    </row>
    <row r="25" spans="1:3" x14ac:dyDescent="0.3">
      <c r="A25" t="s">
        <v>103</v>
      </c>
      <c r="B25" t="s">
        <v>104</v>
      </c>
      <c r="C25" t="s">
        <v>103</v>
      </c>
    </row>
    <row r="26" spans="1:3" x14ac:dyDescent="0.3">
      <c r="A26" t="s">
        <v>105</v>
      </c>
      <c r="B26" t="s">
        <v>106</v>
      </c>
      <c r="C26" t="s">
        <v>105</v>
      </c>
    </row>
    <row r="27" spans="1:3" x14ac:dyDescent="0.3">
      <c r="A27" t="s">
        <v>107</v>
      </c>
      <c r="B27" t="s">
        <v>108</v>
      </c>
      <c r="C27" t="s">
        <v>107</v>
      </c>
    </row>
    <row r="28" spans="1:3" x14ac:dyDescent="0.3">
      <c r="A28" t="s">
        <v>109</v>
      </c>
      <c r="B28" t="s">
        <v>110</v>
      </c>
      <c r="C28" t="s">
        <v>109</v>
      </c>
    </row>
    <row r="29" spans="1:3" x14ac:dyDescent="0.3">
      <c r="A29" t="s">
        <v>111</v>
      </c>
      <c r="B29" t="s">
        <v>112</v>
      </c>
      <c r="C29" t="s">
        <v>111</v>
      </c>
    </row>
    <row r="30" spans="1:3" x14ac:dyDescent="0.3">
      <c r="A30" t="s">
        <v>113</v>
      </c>
      <c r="B30" t="s">
        <v>114</v>
      </c>
      <c r="C30" t="s">
        <v>113</v>
      </c>
    </row>
    <row r="31" spans="1:3" x14ac:dyDescent="0.3">
      <c r="A31" t="s">
        <v>115</v>
      </c>
      <c r="B31" t="s">
        <v>116</v>
      </c>
      <c r="C31" t="s">
        <v>115</v>
      </c>
    </row>
    <row r="32" spans="1:3" x14ac:dyDescent="0.3">
      <c r="A32" t="s">
        <v>117</v>
      </c>
      <c r="B32" t="s">
        <v>118</v>
      </c>
      <c r="C32" t="s">
        <v>117</v>
      </c>
    </row>
    <row r="33" spans="1:3" x14ac:dyDescent="0.3">
      <c r="A33" t="s">
        <v>119</v>
      </c>
      <c r="B33" t="s">
        <v>120</v>
      </c>
      <c r="C33" t="s">
        <v>119</v>
      </c>
    </row>
    <row r="34" spans="1:3" x14ac:dyDescent="0.3">
      <c r="A34" t="s">
        <v>121</v>
      </c>
      <c r="B34" t="s">
        <v>122</v>
      </c>
      <c r="C34" t="s">
        <v>121</v>
      </c>
    </row>
    <row r="35" spans="1:3" x14ac:dyDescent="0.3">
      <c r="A35" t="s">
        <v>123</v>
      </c>
      <c r="B35" t="s">
        <v>124</v>
      </c>
      <c r="C35" t="s">
        <v>123</v>
      </c>
    </row>
    <row r="36" spans="1:3" x14ac:dyDescent="0.3">
      <c r="A36" t="s">
        <v>125</v>
      </c>
      <c r="B36" t="s">
        <v>126</v>
      </c>
      <c r="C36" t="s">
        <v>125</v>
      </c>
    </row>
    <row r="37" spans="1:3" x14ac:dyDescent="0.3">
      <c r="A37" t="s">
        <v>127</v>
      </c>
      <c r="B37" t="s">
        <v>128</v>
      </c>
      <c r="C37" t="s">
        <v>127</v>
      </c>
    </row>
    <row r="38" spans="1:3" x14ac:dyDescent="0.3">
      <c r="A38" t="s">
        <v>129</v>
      </c>
      <c r="B38" t="s">
        <v>130</v>
      </c>
      <c r="C38" t="s">
        <v>129</v>
      </c>
    </row>
    <row r="39" spans="1:3" x14ac:dyDescent="0.3">
      <c r="A39" t="s">
        <v>131</v>
      </c>
      <c r="B39" t="s">
        <v>132</v>
      </c>
      <c r="C39" t="s">
        <v>131</v>
      </c>
    </row>
    <row r="40" spans="1:3" x14ac:dyDescent="0.3">
      <c r="A40" t="s">
        <v>133</v>
      </c>
      <c r="B40" t="s">
        <v>134</v>
      </c>
      <c r="C40" t="s">
        <v>133</v>
      </c>
    </row>
    <row r="41" spans="1:3" x14ac:dyDescent="0.3">
      <c r="A41" t="s">
        <v>135</v>
      </c>
      <c r="B41" t="s">
        <v>136</v>
      </c>
      <c r="C41" t="s">
        <v>135</v>
      </c>
    </row>
    <row r="42" spans="1:3" x14ac:dyDescent="0.3">
      <c r="A42" t="s">
        <v>137</v>
      </c>
      <c r="B42" t="s">
        <v>138</v>
      </c>
      <c r="C42" t="s">
        <v>137</v>
      </c>
    </row>
    <row r="43" spans="1:3" x14ac:dyDescent="0.3">
      <c r="A43" t="s">
        <v>139</v>
      </c>
      <c r="B43" t="s">
        <v>140</v>
      </c>
      <c r="C43" t="s">
        <v>139</v>
      </c>
    </row>
    <row r="44" spans="1:3" x14ac:dyDescent="0.3">
      <c r="A44" t="s">
        <v>141</v>
      </c>
      <c r="B44" t="s">
        <v>142</v>
      </c>
      <c r="C44" t="s">
        <v>141</v>
      </c>
    </row>
    <row r="45" spans="1:3" x14ac:dyDescent="0.3">
      <c r="A45" t="s">
        <v>143</v>
      </c>
      <c r="B45" t="s">
        <v>144</v>
      </c>
      <c r="C45" t="s">
        <v>143</v>
      </c>
    </row>
    <row r="46" spans="1:3" x14ac:dyDescent="0.3">
      <c r="A46" t="s">
        <v>145</v>
      </c>
      <c r="B46" t="s">
        <v>146</v>
      </c>
      <c r="C46" t="s">
        <v>145</v>
      </c>
    </row>
    <row r="47" spans="1:3" x14ac:dyDescent="0.3">
      <c r="A47" t="s">
        <v>147</v>
      </c>
      <c r="B47" t="s">
        <v>148</v>
      </c>
      <c r="C47" t="s">
        <v>147</v>
      </c>
    </row>
    <row r="48" spans="1:3" x14ac:dyDescent="0.3">
      <c r="A48" t="s">
        <v>149</v>
      </c>
      <c r="B48" t="s">
        <v>150</v>
      </c>
      <c r="C48" t="s">
        <v>149</v>
      </c>
    </row>
    <row r="49" spans="1:3" x14ac:dyDescent="0.3">
      <c r="A49" t="s">
        <v>151</v>
      </c>
      <c r="B49" t="s">
        <v>152</v>
      </c>
      <c r="C49" t="s">
        <v>151</v>
      </c>
    </row>
    <row r="50" spans="1:3" x14ac:dyDescent="0.3">
      <c r="A50" t="s">
        <v>153</v>
      </c>
      <c r="B50" t="s">
        <v>154</v>
      </c>
      <c r="C50" t="s">
        <v>153</v>
      </c>
    </row>
    <row r="51" spans="1:3" x14ac:dyDescent="0.3">
      <c r="A51" t="s">
        <v>155</v>
      </c>
      <c r="B51" t="s">
        <v>156</v>
      </c>
      <c r="C51" t="s">
        <v>155</v>
      </c>
    </row>
    <row r="52" spans="1:3" x14ac:dyDescent="0.3">
      <c r="A52" t="s">
        <v>157</v>
      </c>
      <c r="B52" t="s">
        <v>158</v>
      </c>
      <c r="C52" t="s">
        <v>157</v>
      </c>
    </row>
    <row r="53" spans="1:3" x14ac:dyDescent="0.3">
      <c r="A53" t="s">
        <v>159</v>
      </c>
      <c r="B53" t="s">
        <v>160</v>
      </c>
      <c r="C53" t="s">
        <v>159</v>
      </c>
    </row>
    <row r="54" spans="1:3" x14ac:dyDescent="0.3">
      <c r="A54" t="s">
        <v>161</v>
      </c>
      <c r="B54" t="s">
        <v>162</v>
      </c>
      <c r="C54" t="s">
        <v>161</v>
      </c>
    </row>
    <row r="55" spans="1:3" x14ac:dyDescent="0.3">
      <c r="A55" t="s">
        <v>163</v>
      </c>
      <c r="B55" t="s">
        <v>164</v>
      </c>
      <c r="C55" t="s">
        <v>163</v>
      </c>
    </row>
    <row r="56" spans="1:3" x14ac:dyDescent="0.3">
      <c r="A56" t="s">
        <v>165</v>
      </c>
      <c r="B56" t="s">
        <v>166</v>
      </c>
      <c r="C56" t="s">
        <v>165</v>
      </c>
    </row>
    <row r="57" spans="1:3" x14ac:dyDescent="0.3">
      <c r="A57" t="s">
        <v>167</v>
      </c>
      <c r="B57" t="s">
        <v>168</v>
      </c>
      <c r="C57" t="s">
        <v>167</v>
      </c>
    </row>
    <row r="58" spans="1:3" x14ac:dyDescent="0.3">
      <c r="A58" t="s">
        <v>169</v>
      </c>
      <c r="B58" t="s">
        <v>170</v>
      </c>
      <c r="C58" t="s">
        <v>169</v>
      </c>
    </row>
    <row r="59" spans="1:3" x14ac:dyDescent="0.3">
      <c r="A59" t="s">
        <v>171</v>
      </c>
      <c r="B59" t="s">
        <v>172</v>
      </c>
      <c r="C59" t="s">
        <v>171</v>
      </c>
    </row>
    <row r="60" spans="1:3" x14ac:dyDescent="0.3">
      <c r="A60" t="s">
        <v>173</v>
      </c>
      <c r="B60" t="s">
        <v>174</v>
      </c>
      <c r="C60" t="s">
        <v>173</v>
      </c>
    </row>
    <row r="61" spans="1:3" x14ac:dyDescent="0.3">
      <c r="A61" t="s">
        <v>175</v>
      </c>
      <c r="B61" t="s">
        <v>176</v>
      </c>
      <c r="C61" t="s">
        <v>175</v>
      </c>
    </row>
    <row r="62" spans="1:3" x14ac:dyDescent="0.3">
      <c r="A62" t="s">
        <v>177</v>
      </c>
      <c r="B62" t="s">
        <v>178</v>
      </c>
      <c r="C62" t="s">
        <v>177</v>
      </c>
    </row>
    <row r="63" spans="1:3" x14ac:dyDescent="0.3">
      <c r="A63" t="s">
        <v>179</v>
      </c>
      <c r="B63" t="s">
        <v>180</v>
      </c>
      <c r="C63" t="s">
        <v>179</v>
      </c>
    </row>
    <row r="64" spans="1:3" x14ac:dyDescent="0.3">
      <c r="A64" t="s">
        <v>181</v>
      </c>
      <c r="B64" t="s">
        <v>182</v>
      </c>
      <c r="C64" t="s">
        <v>181</v>
      </c>
    </row>
    <row r="65" spans="1:3" x14ac:dyDescent="0.3">
      <c r="A65" t="s">
        <v>183</v>
      </c>
      <c r="B65" t="s">
        <v>184</v>
      </c>
      <c r="C65" t="s">
        <v>183</v>
      </c>
    </row>
    <row r="66" spans="1:3" x14ac:dyDescent="0.3">
      <c r="A66" t="s">
        <v>185</v>
      </c>
      <c r="B66" t="s">
        <v>186</v>
      </c>
      <c r="C66" t="s">
        <v>185</v>
      </c>
    </row>
    <row r="67" spans="1:3" x14ac:dyDescent="0.3">
      <c r="A67" t="s">
        <v>187</v>
      </c>
      <c r="B67" t="s">
        <v>188</v>
      </c>
      <c r="C67" t="s">
        <v>187</v>
      </c>
    </row>
    <row r="68" spans="1:3" x14ac:dyDescent="0.3">
      <c r="A68" t="s">
        <v>189</v>
      </c>
      <c r="B68" t="s">
        <v>190</v>
      </c>
      <c r="C68" t="s">
        <v>189</v>
      </c>
    </row>
    <row r="69" spans="1:3" x14ac:dyDescent="0.3">
      <c r="A69" t="s">
        <v>191</v>
      </c>
      <c r="B69" t="s">
        <v>192</v>
      </c>
      <c r="C69" t="s">
        <v>191</v>
      </c>
    </row>
    <row r="70" spans="1:3" x14ac:dyDescent="0.3">
      <c r="A70" t="s">
        <v>193</v>
      </c>
      <c r="B70" t="s">
        <v>194</v>
      </c>
      <c r="C70" t="s">
        <v>193</v>
      </c>
    </row>
    <row r="71" spans="1:3" x14ac:dyDescent="0.3">
      <c r="A71" t="s">
        <v>195</v>
      </c>
      <c r="B71" t="s">
        <v>196</v>
      </c>
      <c r="C71" t="s">
        <v>195</v>
      </c>
    </row>
    <row r="72" spans="1:3" x14ac:dyDescent="0.3">
      <c r="A72" t="s">
        <v>197</v>
      </c>
      <c r="B72" t="s">
        <v>198</v>
      </c>
      <c r="C72" t="s">
        <v>197</v>
      </c>
    </row>
    <row r="73" spans="1:3" x14ac:dyDescent="0.3">
      <c r="A73" t="s">
        <v>199</v>
      </c>
      <c r="B73" t="s">
        <v>200</v>
      </c>
      <c r="C73" t="s">
        <v>199</v>
      </c>
    </row>
    <row r="74" spans="1:3" x14ac:dyDescent="0.3">
      <c r="A74" t="s">
        <v>201</v>
      </c>
      <c r="B74" t="s">
        <v>202</v>
      </c>
      <c r="C74" t="s">
        <v>201</v>
      </c>
    </row>
    <row r="75" spans="1:3" x14ac:dyDescent="0.3">
      <c r="A75" t="s">
        <v>203</v>
      </c>
      <c r="B75" t="s">
        <v>204</v>
      </c>
      <c r="C75" t="s">
        <v>203</v>
      </c>
    </row>
    <row r="76" spans="1:3" x14ac:dyDescent="0.3">
      <c r="A76" t="s">
        <v>205</v>
      </c>
      <c r="B76" t="s">
        <v>206</v>
      </c>
      <c r="C76" t="s">
        <v>205</v>
      </c>
    </row>
    <row r="77" spans="1:3" x14ac:dyDescent="0.3">
      <c r="A77" t="s">
        <v>207</v>
      </c>
      <c r="B77" t="s">
        <v>208</v>
      </c>
      <c r="C77" t="s">
        <v>207</v>
      </c>
    </row>
    <row r="78" spans="1:3" x14ac:dyDescent="0.3">
      <c r="A78" t="s">
        <v>209</v>
      </c>
      <c r="B78" t="s">
        <v>210</v>
      </c>
      <c r="C78" t="s">
        <v>209</v>
      </c>
    </row>
    <row r="79" spans="1:3" x14ac:dyDescent="0.3">
      <c r="A79" t="s">
        <v>211</v>
      </c>
      <c r="B79" t="s">
        <v>212</v>
      </c>
      <c r="C79" t="s">
        <v>211</v>
      </c>
    </row>
    <row r="80" spans="1:3" x14ac:dyDescent="0.3">
      <c r="A80" t="s">
        <v>213</v>
      </c>
      <c r="B80" t="s">
        <v>214</v>
      </c>
      <c r="C80" t="s">
        <v>213</v>
      </c>
    </row>
    <row r="81" spans="1:3" x14ac:dyDescent="0.3">
      <c r="A81" t="s">
        <v>215</v>
      </c>
      <c r="B81" t="s">
        <v>216</v>
      </c>
      <c r="C81" t="s">
        <v>215</v>
      </c>
    </row>
    <row r="82" spans="1:3" x14ac:dyDescent="0.3">
      <c r="A82" t="s">
        <v>217</v>
      </c>
      <c r="B82" t="s">
        <v>218</v>
      </c>
      <c r="C82" t="s">
        <v>217</v>
      </c>
    </row>
    <row r="83" spans="1:3" x14ac:dyDescent="0.3">
      <c r="A83" t="s">
        <v>219</v>
      </c>
      <c r="B83" t="s">
        <v>220</v>
      </c>
      <c r="C83" t="s">
        <v>219</v>
      </c>
    </row>
    <row r="84" spans="1:3" x14ac:dyDescent="0.3">
      <c r="A84" t="s">
        <v>221</v>
      </c>
      <c r="B84" t="s">
        <v>222</v>
      </c>
      <c r="C84" t="s">
        <v>221</v>
      </c>
    </row>
    <row r="85" spans="1:3" x14ac:dyDescent="0.3">
      <c r="A85" t="s">
        <v>223</v>
      </c>
      <c r="B85" t="s">
        <v>224</v>
      </c>
      <c r="C85" t="s">
        <v>223</v>
      </c>
    </row>
    <row r="86" spans="1:3" x14ac:dyDescent="0.3">
      <c r="A86" t="s">
        <v>225</v>
      </c>
      <c r="B86" t="s">
        <v>226</v>
      </c>
      <c r="C86" t="s">
        <v>225</v>
      </c>
    </row>
    <row r="87" spans="1:3" x14ac:dyDescent="0.3">
      <c r="A87" t="s">
        <v>227</v>
      </c>
      <c r="B87" t="s">
        <v>228</v>
      </c>
      <c r="C87" t="s">
        <v>227</v>
      </c>
    </row>
    <row r="88" spans="1:3" x14ac:dyDescent="0.3">
      <c r="A88" t="s">
        <v>229</v>
      </c>
      <c r="B88" t="s">
        <v>230</v>
      </c>
      <c r="C88" t="s">
        <v>229</v>
      </c>
    </row>
    <row r="89" spans="1:3" x14ac:dyDescent="0.3">
      <c r="A89" t="s">
        <v>231</v>
      </c>
      <c r="B89" t="s">
        <v>232</v>
      </c>
      <c r="C89" t="s">
        <v>231</v>
      </c>
    </row>
    <row r="90" spans="1:3" x14ac:dyDescent="0.3">
      <c r="A90" t="s">
        <v>233</v>
      </c>
      <c r="B90" t="s">
        <v>234</v>
      </c>
      <c r="C90" t="s">
        <v>233</v>
      </c>
    </row>
    <row r="91" spans="1:3" x14ac:dyDescent="0.3">
      <c r="A91" t="s">
        <v>235</v>
      </c>
      <c r="B91" t="s">
        <v>236</v>
      </c>
      <c r="C91" t="s">
        <v>235</v>
      </c>
    </row>
    <row r="92" spans="1:3" x14ac:dyDescent="0.3">
      <c r="A92" t="s">
        <v>237</v>
      </c>
      <c r="B92" t="s">
        <v>238</v>
      </c>
      <c r="C92" t="s">
        <v>237</v>
      </c>
    </row>
    <row r="93" spans="1:3" x14ac:dyDescent="0.3">
      <c r="A93" t="s">
        <v>239</v>
      </c>
      <c r="B93" t="s">
        <v>240</v>
      </c>
      <c r="C93" t="s">
        <v>239</v>
      </c>
    </row>
    <row r="94" spans="1:3" x14ac:dyDescent="0.3">
      <c r="A94" t="s">
        <v>241</v>
      </c>
      <c r="B94" t="s">
        <v>242</v>
      </c>
      <c r="C94" t="s">
        <v>241</v>
      </c>
    </row>
    <row r="95" spans="1:3" x14ac:dyDescent="0.3">
      <c r="A95" t="s">
        <v>243</v>
      </c>
      <c r="B95" t="s">
        <v>244</v>
      </c>
      <c r="C95" t="s">
        <v>243</v>
      </c>
    </row>
    <row r="96" spans="1:3" x14ac:dyDescent="0.3">
      <c r="A96" t="s">
        <v>245</v>
      </c>
      <c r="B96" t="s">
        <v>246</v>
      </c>
      <c r="C96" t="s">
        <v>245</v>
      </c>
    </row>
    <row r="97" spans="1:3" x14ac:dyDescent="0.3">
      <c r="A97" t="s">
        <v>247</v>
      </c>
      <c r="B97" t="s">
        <v>248</v>
      </c>
      <c r="C97" t="s">
        <v>247</v>
      </c>
    </row>
    <row r="98" spans="1:3" x14ac:dyDescent="0.3">
      <c r="A98" t="s">
        <v>249</v>
      </c>
      <c r="B98" t="s">
        <v>250</v>
      </c>
      <c r="C98" t="s">
        <v>249</v>
      </c>
    </row>
    <row r="99" spans="1:3" x14ac:dyDescent="0.3">
      <c r="A99" t="s">
        <v>251</v>
      </c>
      <c r="B99" t="s">
        <v>252</v>
      </c>
      <c r="C99" t="s">
        <v>251</v>
      </c>
    </row>
    <row r="100" spans="1:3" x14ac:dyDescent="0.3">
      <c r="A100" t="s">
        <v>253</v>
      </c>
      <c r="B100" t="s">
        <v>254</v>
      </c>
      <c r="C100" t="s">
        <v>253</v>
      </c>
    </row>
    <row r="101" spans="1:3" x14ac:dyDescent="0.3">
      <c r="A101" t="s">
        <v>255</v>
      </c>
      <c r="B101" t="s">
        <v>256</v>
      </c>
      <c r="C101" t="s">
        <v>255</v>
      </c>
    </row>
    <row r="102" spans="1:3" x14ac:dyDescent="0.3">
      <c r="A102" t="s">
        <v>257</v>
      </c>
      <c r="B102" t="s">
        <v>258</v>
      </c>
      <c r="C102" t="s">
        <v>257</v>
      </c>
    </row>
    <row r="103" spans="1:3" x14ac:dyDescent="0.3">
      <c r="A103" t="s">
        <v>259</v>
      </c>
      <c r="B103" t="s">
        <v>260</v>
      </c>
      <c r="C103" t="s">
        <v>259</v>
      </c>
    </row>
    <row r="104" spans="1:3" x14ac:dyDescent="0.3">
      <c r="A104" t="s">
        <v>261</v>
      </c>
      <c r="B104" t="s">
        <v>262</v>
      </c>
      <c r="C104" t="s">
        <v>261</v>
      </c>
    </row>
    <row r="105" spans="1:3" x14ac:dyDescent="0.3">
      <c r="A105" t="s">
        <v>263</v>
      </c>
      <c r="B105" t="s">
        <v>264</v>
      </c>
      <c r="C105" t="s">
        <v>263</v>
      </c>
    </row>
    <row r="106" spans="1:3" x14ac:dyDescent="0.3">
      <c r="A106" t="s">
        <v>265</v>
      </c>
      <c r="B106" t="s">
        <v>266</v>
      </c>
      <c r="C106" t="s">
        <v>265</v>
      </c>
    </row>
    <row r="107" spans="1:3" x14ac:dyDescent="0.3">
      <c r="A107" t="s">
        <v>267</v>
      </c>
      <c r="B107" t="s">
        <v>268</v>
      </c>
      <c r="C107" t="s">
        <v>267</v>
      </c>
    </row>
    <row r="108" spans="1:3" x14ac:dyDescent="0.3">
      <c r="A108" t="s">
        <v>269</v>
      </c>
      <c r="B108" t="s">
        <v>270</v>
      </c>
      <c r="C108" t="s">
        <v>269</v>
      </c>
    </row>
    <row r="109" spans="1:3" x14ac:dyDescent="0.3">
      <c r="A109" t="s">
        <v>271</v>
      </c>
      <c r="B109" t="s">
        <v>272</v>
      </c>
      <c r="C109" t="s">
        <v>271</v>
      </c>
    </row>
    <row r="110" spans="1:3" x14ac:dyDescent="0.3">
      <c r="A110" t="s">
        <v>273</v>
      </c>
      <c r="B110" t="s">
        <v>274</v>
      </c>
      <c r="C110" t="s">
        <v>273</v>
      </c>
    </row>
    <row r="111" spans="1:3" x14ac:dyDescent="0.3">
      <c r="A111" t="s">
        <v>275</v>
      </c>
      <c r="B111" t="s">
        <v>276</v>
      </c>
      <c r="C111" t="s">
        <v>275</v>
      </c>
    </row>
    <row r="112" spans="1:3" x14ac:dyDescent="0.3">
      <c r="A112" t="s">
        <v>277</v>
      </c>
      <c r="B112" t="s">
        <v>278</v>
      </c>
      <c r="C112" t="s">
        <v>277</v>
      </c>
    </row>
    <row r="113" spans="1:3" x14ac:dyDescent="0.3">
      <c r="A113" t="s">
        <v>279</v>
      </c>
      <c r="B113" t="s">
        <v>280</v>
      </c>
      <c r="C113" t="s">
        <v>279</v>
      </c>
    </row>
    <row r="114" spans="1:3" x14ac:dyDescent="0.3">
      <c r="A114" t="s">
        <v>281</v>
      </c>
      <c r="B114" t="s">
        <v>282</v>
      </c>
      <c r="C114" t="s">
        <v>281</v>
      </c>
    </row>
    <row r="115" spans="1:3" x14ac:dyDescent="0.3">
      <c r="A115" t="s">
        <v>283</v>
      </c>
      <c r="B115" t="s">
        <v>284</v>
      </c>
      <c r="C115" t="s">
        <v>283</v>
      </c>
    </row>
    <row r="116" spans="1:3" x14ac:dyDescent="0.3">
      <c r="A116" t="s">
        <v>285</v>
      </c>
      <c r="B116" t="s">
        <v>286</v>
      </c>
      <c r="C116" t="s">
        <v>285</v>
      </c>
    </row>
    <row r="117" spans="1:3" x14ac:dyDescent="0.3">
      <c r="A117" t="s">
        <v>287</v>
      </c>
      <c r="B117" t="s">
        <v>288</v>
      </c>
      <c r="C117" t="s">
        <v>287</v>
      </c>
    </row>
    <row r="118" spans="1:3" x14ac:dyDescent="0.3">
      <c r="A118" t="s">
        <v>289</v>
      </c>
      <c r="B118" t="s">
        <v>290</v>
      </c>
      <c r="C118" t="s">
        <v>289</v>
      </c>
    </row>
    <row r="119" spans="1:3" x14ac:dyDescent="0.3">
      <c r="A119" t="s">
        <v>291</v>
      </c>
      <c r="B119" t="s">
        <v>292</v>
      </c>
      <c r="C119" t="s">
        <v>291</v>
      </c>
    </row>
    <row r="120" spans="1:3" x14ac:dyDescent="0.3">
      <c r="A120" t="s">
        <v>293</v>
      </c>
      <c r="B120" t="s">
        <v>294</v>
      </c>
      <c r="C120" t="s">
        <v>293</v>
      </c>
    </row>
    <row r="121" spans="1:3" x14ac:dyDescent="0.3">
      <c r="A121" t="s">
        <v>295</v>
      </c>
      <c r="B121" t="s">
        <v>296</v>
      </c>
      <c r="C121" t="s">
        <v>295</v>
      </c>
    </row>
    <row r="122" spans="1:3" x14ac:dyDescent="0.3">
      <c r="A122" t="s">
        <v>297</v>
      </c>
      <c r="B122" t="s">
        <v>298</v>
      </c>
      <c r="C122" t="s">
        <v>297</v>
      </c>
    </row>
    <row r="123" spans="1:3" x14ac:dyDescent="0.3">
      <c r="A123" t="s">
        <v>299</v>
      </c>
      <c r="B123" t="s">
        <v>300</v>
      </c>
      <c r="C123" t="s">
        <v>299</v>
      </c>
    </row>
    <row r="124" spans="1:3" x14ac:dyDescent="0.3">
      <c r="A124" t="s">
        <v>301</v>
      </c>
      <c r="B124" t="s">
        <v>302</v>
      </c>
      <c r="C124" t="s">
        <v>301</v>
      </c>
    </row>
    <row r="125" spans="1:3" x14ac:dyDescent="0.3">
      <c r="A125" t="s">
        <v>303</v>
      </c>
      <c r="B125" t="s">
        <v>304</v>
      </c>
      <c r="C125" t="s">
        <v>303</v>
      </c>
    </row>
    <row r="126" spans="1:3" x14ac:dyDescent="0.3">
      <c r="A126" t="s">
        <v>305</v>
      </c>
      <c r="B126" t="s">
        <v>306</v>
      </c>
      <c r="C126" t="s">
        <v>305</v>
      </c>
    </row>
    <row r="127" spans="1:3" x14ac:dyDescent="0.3">
      <c r="A127" t="s">
        <v>307</v>
      </c>
      <c r="B127" t="s">
        <v>308</v>
      </c>
      <c r="C127" t="s">
        <v>307</v>
      </c>
    </row>
    <row r="128" spans="1:3" x14ac:dyDescent="0.3">
      <c r="A128" t="s">
        <v>309</v>
      </c>
      <c r="B128" t="s">
        <v>310</v>
      </c>
      <c r="C128" t="s">
        <v>309</v>
      </c>
    </row>
    <row r="129" spans="1:3" x14ac:dyDescent="0.3">
      <c r="A129" t="s">
        <v>311</v>
      </c>
      <c r="B129" t="s">
        <v>312</v>
      </c>
      <c r="C129" t="s">
        <v>311</v>
      </c>
    </row>
    <row r="130" spans="1:3" x14ac:dyDescent="0.3">
      <c r="A130" t="s">
        <v>313</v>
      </c>
      <c r="B130" t="s">
        <v>314</v>
      </c>
      <c r="C130" t="s">
        <v>313</v>
      </c>
    </row>
    <row r="131" spans="1:3" x14ac:dyDescent="0.3">
      <c r="A131" t="s">
        <v>315</v>
      </c>
      <c r="B131" t="s">
        <v>316</v>
      </c>
      <c r="C131" t="s">
        <v>315</v>
      </c>
    </row>
    <row r="132" spans="1:3" x14ac:dyDescent="0.3">
      <c r="A132" t="s">
        <v>317</v>
      </c>
      <c r="B132" t="s">
        <v>318</v>
      </c>
      <c r="C132" t="s">
        <v>317</v>
      </c>
    </row>
    <row r="133" spans="1:3" x14ac:dyDescent="0.3">
      <c r="A133" t="s">
        <v>319</v>
      </c>
      <c r="B133" t="s">
        <v>320</v>
      </c>
      <c r="C133" t="s">
        <v>319</v>
      </c>
    </row>
    <row r="134" spans="1:3" x14ac:dyDescent="0.3">
      <c r="A134" t="s">
        <v>321</v>
      </c>
      <c r="B134" t="s">
        <v>322</v>
      </c>
      <c r="C134" t="s">
        <v>321</v>
      </c>
    </row>
    <row r="135" spans="1:3" x14ac:dyDescent="0.3">
      <c r="A135" t="s">
        <v>323</v>
      </c>
      <c r="B135" t="s">
        <v>324</v>
      </c>
      <c r="C135" t="s">
        <v>323</v>
      </c>
    </row>
    <row r="136" spans="1:3" x14ac:dyDescent="0.3">
      <c r="A136" t="s">
        <v>325</v>
      </c>
      <c r="B136" t="s">
        <v>326</v>
      </c>
      <c r="C136" t="s">
        <v>325</v>
      </c>
    </row>
    <row r="137" spans="1:3" x14ac:dyDescent="0.3">
      <c r="A137" t="s">
        <v>327</v>
      </c>
      <c r="B137" t="s">
        <v>328</v>
      </c>
      <c r="C137" t="s">
        <v>327</v>
      </c>
    </row>
    <row r="138" spans="1:3" x14ac:dyDescent="0.3">
      <c r="A138" t="s">
        <v>329</v>
      </c>
      <c r="B138" t="s">
        <v>330</v>
      </c>
      <c r="C138" t="s">
        <v>329</v>
      </c>
    </row>
    <row r="139" spans="1:3" x14ac:dyDescent="0.3">
      <c r="A139" t="s">
        <v>331</v>
      </c>
      <c r="B139" t="s">
        <v>332</v>
      </c>
      <c r="C139" t="s">
        <v>331</v>
      </c>
    </row>
    <row r="140" spans="1:3" x14ac:dyDescent="0.3">
      <c r="A140" t="s">
        <v>333</v>
      </c>
      <c r="B140" t="s">
        <v>334</v>
      </c>
      <c r="C140" t="s">
        <v>333</v>
      </c>
    </row>
    <row r="141" spans="1:3" x14ac:dyDescent="0.3">
      <c r="A141" t="s">
        <v>335</v>
      </c>
      <c r="B141" t="s">
        <v>336</v>
      </c>
      <c r="C141" t="s">
        <v>335</v>
      </c>
    </row>
    <row r="142" spans="1:3" x14ac:dyDescent="0.3">
      <c r="A142" t="s">
        <v>337</v>
      </c>
      <c r="B142" t="s">
        <v>338</v>
      </c>
      <c r="C142" t="s">
        <v>337</v>
      </c>
    </row>
    <row r="143" spans="1:3" x14ac:dyDescent="0.3">
      <c r="A143" t="s">
        <v>339</v>
      </c>
      <c r="B143" t="s">
        <v>340</v>
      </c>
      <c r="C143" t="s">
        <v>339</v>
      </c>
    </row>
    <row r="144" spans="1:3" x14ac:dyDescent="0.3">
      <c r="A144" t="s">
        <v>341</v>
      </c>
      <c r="B144" t="s">
        <v>342</v>
      </c>
      <c r="C144" t="s">
        <v>341</v>
      </c>
    </row>
    <row r="145" spans="1:3" x14ac:dyDescent="0.3">
      <c r="A145" t="s">
        <v>343</v>
      </c>
      <c r="B145" t="s">
        <v>344</v>
      </c>
      <c r="C145" t="s">
        <v>343</v>
      </c>
    </row>
    <row r="146" spans="1:3" x14ac:dyDescent="0.3">
      <c r="A146" t="s">
        <v>345</v>
      </c>
      <c r="B146" t="s">
        <v>346</v>
      </c>
      <c r="C146" t="s">
        <v>345</v>
      </c>
    </row>
    <row r="147" spans="1:3" x14ac:dyDescent="0.3">
      <c r="A147" t="s">
        <v>347</v>
      </c>
      <c r="B147" t="s">
        <v>348</v>
      </c>
      <c r="C147" t="s">
        <v>347</v>
      </c>
    </row>
    <row r="148" spans="1:3" x14ac:dyDescent="0.3">
      <c r="A148" t="s">
        <v>349</v>
      </c>
      <c r="B148" t="s">
        <v>350</v>
      </c>
      <c r="C148" t="s">
        <v>349</v>
      </c>
    </row>
    <row r="149" spans="1:3" x14ac:dyDescent="0.3">
      <c r="A149" t="s">
        <v>351</v>
      </c>
      <c r="B149" t="s">
        <v>352</v>
      </c>
      <c r="C149" t="s">
        <v>351</v>
      </c>
    </row>
    <row r="150" spans="1:3" x14ac:dyDescent="0.3">
      <c r="A150" t="s">
        <v>353</v>
      </c>
      <c r="B150" t="s">
        <v>354</v>
      </c>
      <c r="C150" t="s">
        <v>353</v>
      </c>
    </row>
    <row r="151" spans="1:3" x14ac:dyDescent="0.3">
      <c r="A151" t="s">
        <v>355</v>
      </c>
      <c r="B151" t="s">
        <v>356</v>
      </c>
      <c r="C151" t="s">
        <v>355</v>
      </c>
    </row>
    <row r="152" spans="1:3" x14ac:dyDescent="0.3">
      <c r="A152" t="s">
        <v>357</v>
      </c>
      <c r="B152" t="s">
        <v>358</v>
      </c>
      <c r="C152" t="s">
        <v>357</v>
      </c>
    </row>
    <row r="153" spans="1:3" x14ac:dyDescent="0.3">
      <c r="A153" t="s">
        <v>359</v>
      </c>
      <c r="B153" t="s">
        <v>360</v>
      </c>
      <c r="C153" t="s">
        <v>359</v>
      </c>
    </row>
    <row r="154" spans="1:3" x14ac:dyDescent="0.3">
      <c r="A154" t="s">
        <v>361</v>
      </c>
      <c r="B154" t="s">
        <v>362</v>
      </c>
      <c r="C154" t="s">
        <v>361</v>
      </c>
    </row>
    <row r="155" spans="1:3" x14ac:dyDescent="0.3">
      <c r="A155" t="s">
        <v>363</v>
      </c>
      <c r="B155" t="s">
        <v>364</v>
      </c>
      <c r="C155" t="s">
        <v>363</v>
      </c>
    </row>
    <row r="156" spans="1:3" x14ac:dyDescent="0.3">
      <c r="A156" t="s">
        <v>365</v>
      </c>
      <c r="B156" t="s">
        <v>366</v>
      </c>
      <c r="C156" t="s">
        <v>365</v>
      </c>
    </row>
    <row r="157" spans="1:3" x14ac:dyDescent="0.3">
      <c r="A157" t="s">
        <v>367</v>
      </c>
      <c r="B157" t="s">
        <v>368</v>
      </c>
      <c r="C157" t="s">
        <v>367</v>
      </c>
    </row>
    <row r="158" spans="1:3" x14ac:dyDescent="0.3">
      <c r="A158" t="s">
        <v>369</v>
      </c>
      <c r="B158" t="s">
        <v>370</v>
      </c>
      <c r="C158" t="s">
        <v>369</v>
      </c>
    </row>
    <row r="159" spans="1:3" x14ac:dyDescent="0.3">
      <c r="A159" t="s">
        <v>371</v>
      </c>
      <c r="B159" t="s">
        <v>372</v>
      </c>
      <c r="C159" t="s">
        <v>371</v>
      </c>
    </row>
    <row r="160" spans="1:3" x14ac:dyDescent="0.3">
      <c r="A160" t="s">
        <v>373</v>
      </c>
      <c r="B160" t="s">
        <v>374</v>
      </c>
      <c r="C160" t="s">
        <v>373</v>
      </c>
    </row>
    <row r="161" spans="1:3" x14ac:dyDescent="0.3">
      <c r="A161" t="s">
        <v>375</v>
      </c>
      <c r="B161" t="s">
        <v>376</v>
      </c>
      <c r="C161" t="s">
        <v>375</v>
      </c>
    </row>
    <row r="162" spans="1:3" x14ac:dyDescent="0.3">
      <c r="A162" t="s">
        <v>377</v>
      </c>
      <c r="B162" t="s">
        <v>378</v>
      </c>
      <c r="C162" t="s">
        <v>377</v>
      </c>
    </row>
    <row r="163" spans="1:3" x14ac:dyDescent="0.3">
      <c r="A163" t="s">
        <v>379</v>
      </c>
      <c r="B163" t="s">
        <v>380</v>
      </c>
      <c r="C163" t="s">
        <v>379</v>
      </c>
    </row>
  </sheetData>
  <sheetProtection formatColumns="0" formatRows="0" autoFilter="0"/>
  <phoneticPr fontId="1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R1048576"/>
  <sheetViews>
    <sheetView showGridLines="0" showRowColHeaders="0" topLeftCell="A160" zoomScaleNormal="100" workbookViewId="0">
      <selection activeCell="E184" sqref="E184"/>
    </sheetView>
  </sheetViews>
  <sheetFormatPr defaultColWidth="0" defaultRowHeight="14.4" zeroHeight="1" x14ac:dyDescent="0.3"/>
  <cols>
    <col min="1" max="1" width="4.6640625" customWidth="1"/>
    <col min="2" max="2" width="30.6640625" customWidth="1"/>
    <col min="3" max="3" width="33.6640625" customWidth="1"/>
    <col min="4" max="4" width="21.6640625" customWidth="1"/>
    <col min="5" max="5" width="14.6640625" customWidth="1"/>
    <col min="6" max="6" width="16.6640625" customWidth="1"/>
    <col min="7" max="7" width="20.6640625" customWidth="1"/>
    <col min="8" max="8" width="0.88671875" customWidth="1"/>
    <col min="9" max="9" width="16.6640625" customWidth="1"/>
    <col min="10" max="10" width="0.88671875" customWidth="1"/>
    <col min="11" max="11" width="4.6640625" customWidth="1"/>
    <col min="12" max="15" width="9.109375" hidden="1" customWidth="1"/>
    <col min="16" max="16" width="10.88671875" hidden="1" customWidth="1"/>
    <col min="17" max="17" width="9.109375" hidden="1" customWidth="1"/>
    <col min="18" max="18" width="4.6640625" customWidth="1"/>
    <col min="19" max="16384" width="9.109375" hidden="1"/>
  </cols>
  <sheetData>
    <row r="1" spans="12:17" x14ac:dyDescent="0.3">
      <c r="L1" s="3"/>
      <c r="M1" s="3"/>
      <c r="N1" s="3"/>
      <c r="O1" s="3"/>
      <c r="P1" s="3"/>
      <c r="Q1" s="3"/>
    </row>
    <row r="2" spans="12:17" x14ac:dyDescent="0.3">
      <c r="L2" s="3"/>
      <c r="M2" s="3"/>
      <c r="N2" s="3"/>
      <c r="O2" s="3"/>
      <c r="P2" s="3"/>
      <c r="Q2" s="3" t="s">
        <v>78</v>
      </c>
    </row>
    <row r="3" spans="12:17" x14ac:dyDescent="0.3">
      <c r="L3" s="3"/>
      <c r="M3" s="3"/>
      <c r="N3" s="3"/>
      <c r="O3" s="3"/>
      <c r="P3" s="3" t="s">
        <v>79</v>
      </c>
      <c r="Q3" s="3" t="s">
        <v>80</v>
      </c>
    </row>
    <row r="4" spans="12:17" x14ac:dyDescent="0.3">
      <c r="L4" s="3"/>
      <c r="M4" s="3"/>
      <c r="N4" s="3"/>
      <c r="O4" s="3"/>
      <c r="P4" s="3" t="s">
        <v>81</v>
      </c>
      <c r="Q4" s="3" t="s">
        <v>82</v>
      </c>
    </row>
    <row r="5" spans="12:17" x14ac:dyDescent="0.3">
      <c r="L5" s="3"/>
      <c r="M5" s="3"/>
      <c r="N5" s="3"/>
      <c r="O5" s="3"/>
      <c r="P5" s="3" t="s">
        <v>83</v>
      </c>
      <c r="Q5" s="3" t="s">
        <v>84</v>
      </c>
    </row>
    <row r="6" spans="12:17" x14ac:dyDescent="0.3">
      <c r="L6" s="3"/>
      <c r="M6" s="3"/>
      <c r="N6" s="3"/>
      <c r="O6" s="3"/>
      <c r="P6" s="3" t="s">
        <v>85</v>
      </c>
      <c r="Q6" s="3" t="s">
        <v>86</v>
      </c>
    </row>
    <row r="7" spans="12:17" hidden="1" x14ac:dyDescent="0.3">
      <c r="L7" s="3"/>
      <c r="M7" s="3"/>
      <c r="N7" s="3"/>
      <c r="O7" s="3"/>
      <c r="P7" s="3" t="s">
        <v>87</v>
      </c>
      <c r="Q7" s="3" t="s">
        <v>88</v>
      </c>
    </row>
    <row r="8" spans="12:17" hidden="1" x14ac:dyDescent="0.3">
      <c r="L8" s="3"/>
      <c r="M8" s="3"/>
      <c r="N8" s="3"/>
      <c r="O8" s="3"/>
      <c r="P8" s="3" t="s">
        <v>89</v>
      </c>
      <c r="Q8" s="3" t="s">
        <v>90</v>
      </c>
    </row>
    <row r="9" spans="12:17" hidden="1" x14ac:dyDescent="0.3">
      <c r="L9" s="3"/>
      <c r="M9" s="3"/>
      <c r="N9" s="3"/>
      <c r="O9" s="3"/>
      <c r="P9" s="3" t="s">
        <v>91</v>
      </c>
      <c r="Q9" s="3" t="s">
        <v>92</v>
      </c>
    </row>
    <row r="10" spans="12:17" hidden="1" x14ac:dyDescent="0.3">
      <c r="L10" s="3"/>
      <c r="M10" s="3"/>
      <c r="N10" s="3"/>
      <c r="O10" s="3"/>
      <c r="P10" s="3" t="s">
        <v>93</v>
      </c>
      <c r="Q10" s="3" t="s">
        <v>94</v>
      </c>
    </row>
    <row r="11" spans="12:17" hidden="1" x14ac:dyDescent="0.3">
      <c r="L11" s="3"/>
      <c r="M11" s="3"/>
      <c r="N11" s="3"/>
      <c r="O11" s="3"/>
      <c r="P11" s="3" t="s">
        <v>95</v>
      </c>
      <c r="Q11" s="3" t="s">
        <v>96</v>
      </c>
    </row>
    <row r="12" spans="12:17" hidden="1" x14ac:dyDescent="0.3">
      <c r="L12" s="3"/>
      <c r="M12" s="3"/>
      <c r="N12" s="3"/>
      <c r="O12" s="3"/>
      <c r="P12" s="3" t="s">
        <v>97</v>
      </c>
      <c r="Q12" s="3" t="s">
        <v>98</v>
      </c>
    </row>
    <row r="13" spans="12:17" hidden="1" x14ac:dyDescent="0.3">
      <c r="L13" s="3"/>
      <c r="M13" s="3"/>
      <c r="N13" s="3"/>
      <c r="O13" s="3"/>
      <c r="P13" s="3" t="s">
        <v>99</v>
      </c>
      <c r="Q13" s="3" t="s">
        <v>100</v>
      </c>
    </row>
    <row r="14" spans="12:17" hidden="1" x14ac:dyDescent="0.3">
      <c r="L14" s="3"/>
      <c r="M14" s="3"/>
      <c r="N14" s="3"/>
      <c r="O14" s="3"/>
      <c r="P14" s="3" t="s">
        <v>101</v>
      </c>
      <c r="Q14" s="3" t="s">
        <v>102</v>
      </c>
    </row>
    <row r="15" spans="12:17" hidden="1" x14ac:dyDescent="0.3">
      <c r="L15" s="3"/>
      <c r="M15" s="3"/>
      <c r="N15" s="3"/>
      <c r="O15" s="3"/>
      <c r="P15" s="3" t="s">
        <v>103</v>
      </c>
      <c r="Q15" s="3" t="s">
        <v>104</v>
      </c>
    </row>
    <row r="16" spans="12:17" hidden="1" x14ac:dyDescent="0.3">
      <c r="L16" s="3"/>
      <c r="M16" s="3"/>
      <c r="N16" s="3"/>
      <c r="O16" s="3"/>
      <c r="P16" s="3" t="s">
        <v>105</v>
      </c>
      <c r="Q16" s="3" t="s">
        <v>106</v>
      </c>
    </row>
    <row r="17" spans="12:17" hidden="1" x14ac:dyDescent="0.3">
      <c r="L17" s="3"/>
      <c r="M17" s="3"/>
      <c r="N17" s="3"/>
      <c r="O17" s="3"/>
      <c r="P17" s="3" t="s">
        <v>107</v>
      </c>
      <c r="Q17" s="3" t="s">
        <v>108</v>
      </c>
    </row>
    <row r="18" spans="12:17" hidden="1" x14ac:dyDescent="0.3">
      <c r="L18" s="3"/>
      <c r="M18" s="3"/>
      <c r="N18" s="3"/>
      <c r="O18" s="3"/>
      <c r="P18" s="3" t="s">
        <v>109</v>
      </c>
      <c r="Q18" s="3" t="s">
        <v>110</v>
      </c>
    </row>
    <row r="19" spans="12:17" hidden="1" x14ac:dyDescent="0.3">
      <c r="L19" s="3"/>
      <c r="M19" s="3"/>
      <c r="N19" s="3"/>
      <c r="O19" s="3"/>
      <c r="P19" s="3" t="s">
        <v>111</v>
      </c>
      <c r="Q19" s="3" t="s">
        <v>112</v>
      </c>
    </row>
    <row r="20" spans="12:17" hidden="1" x14ac:dyDescent="0.3">
      <c r="L20" s="3"/>
      <c r="M20" s="3"/>
      <c r="N20" s="3"/>
      <c r="O20" s="3"/>
      <c r="P20" s="3" t="s">
        <v>113</v>
      </c>
      <c r="Q20" s="3" t="s">
        <v>114</v>
      </c>
    </row>
    <row r="21" spans="12:17" hidden="1" x14ac:dyDescent="0.3">
      <c r="L21" s="3"/>
      <c r="M21" s="3"/>
      <c r="N21" s="3"/>
      <c r="O21" s="3"/>
      <c r="P21" s="3" t="s">
        <v>115</v>
      </c>
      <c r="Q21" s="3" t="s">
        <v>116</v>
      </c>
    </row>
    <row r="22" spans="12:17" hidden="1" x14ac:dyDescent="0.3">
      <c r="L22" s="3"/>
      <c r="M22" s="3"/>
      <c r="N22" s="3"/>
      <c r="O22" s="3"/>
      <c r="P22" s="3" t="s">
        <v>117</v>
      </c>
      <c r="Q22" s="3" t="s">
        <v>118</v>
      </c>
    </row>
    <row r="23" spans="12:17" hidden="1" x14ac:dyDescent="0.3">
      <c r="L23" s="3"/>
      <c r="M23" s="3"/>
      <c r="N23" s="3"/>
      <c r="O23" s="3"/>
      <c r="P23" s="3" t="s">
        <v>119</v>
      </c>
      <c r="Q23" s="3" t="s">
        <v>120</v>
      </c>
    </row>
    <row r="24" spans="12:17" hidden="1" x14ac:dyDescent="0.3">
      <c r="L24" s="3"/>
      <c r="M24" s="3"/>
      <c r="N24" s="3"/>
      <c r="O24" s="3"/>
      <c r="P24" s="3" t="s">
        <v>121</v>
      </c>
      <c r="Q24" s="3" t="s">
        <v>122</v>
      </c>
    </row>
    <row r="25" spans="12:17" hidden="1" x14ac:dyDescent="0.3">
      <c r="L25" s="3"/>
      <c r="M25" s="3"/>
      <c r="N25" s="3"/>
      <c r="O25" s="3"/>
      <c r="P25" s="3" t="s">
        <v>123</v>
      </c>
      <c r="Q25" s="3" t="s">
        <v>124</v>
      </c>
    </row>
    <row r="26" spans="12:17" hidden="1" x14ac:dyDescent="0.3">
      <c r="L26" s="3"/>
      <c r="M26" s="3"/>
      <c r="N26" s="3"/>
      <c r="O26" s="3"/>
      <c r="P26" s="3" t="s">
        <v>125</v>
      </c>
      <c r="Q26" s="3" t="s">
        <v>126</v>
      </c>
    </row>
    <row r="27" spans="12:17" hidden="1" x14ac:dyDescent="0.3">
      <c r="L27" s="3"/>
      <c r="M27" s="3"/>
      <c r="N27" s="3"/>
      <c r="O27" s="3"/>
      <c r="P27" s="3" t="s">
        <v>127</v>
      </c>
      <c r="Q27" s="3" t="s">
        <v>128</v>
      </c>
    </row>
    <row r="28" spans="12:17" hidden="1" x14ac:dyDescent="0.3">
      <c r="L28" s="3"/>
      <c r="M28" s="3"/>
      <c r="N28" s="3"/>
      <c r="O28" s="3"/>
      <c r="P28" s="3" t="s">
        <v>129</v>
      </c>
      <c r="Q28" s="3" t="s">
        <v>130</v>
      </c>
    </row>
    <row r="29" spans="12:17" hidden="1" x14ac:dyDescent="0.3">
      <c r="L29" s="3"/>
      <c r="M29" s="3"/>
      <c r="N29" s="3"/>
      <c r="O29" s="3"/>
      <c r="P29" s="3" t="s">
        <v>131</v>
      </c>
      <c r="Q29" s="3" t="s">
        <v>132</v>
      </c>
    </row>
    <row r="30" spans="12:17" hidden="1" x14ac:dyDescent="0.3">
      <c r="L30" s="3"/>
      <c r="M30" s="3"/>
      <c r="N30" s="3"/>
      <c r="O30" s="3"/>
      <c r="P30" s="3" t="s">
        <v>133</v>
      </c>
      <c r="Q30" s="3" t="s">
        <v>134</v>
      </c>
    </row>
    <row r="31" spans="12:17" hidden="1" x14ac:dyDescent="0.3">
      <c r="L31" s="3"/>
      <c r="M31" s="3"/>
      <c r="N31" s="3"/>
      <c r="O31" s="3"/>
      <c r="P31" s="3" t="s">
        <v>135</v>
      </c>
      <c r="Q31" s="3" t="s">
        <v>136</v>
      </c>
    </row>
    <row r="32" spans="12:17" hidden="1" x14ac:dyDescent="0.3">
      <c r="L32" s="3"/>
      <c r="M32" s="3"/>
      <c r="N32" s="3"/>
      <c r="O32" s="3"/>
      <c r="P32" s="3" t="s">
        <v>137</v>
      </c>
      <c r="Q32" s="3" t="s">
        <v>138</v>
      </c>
    </row>
    <row r="33" spans="12:17" hidden="1" x14ac:dyDescent="0.3">
      <c r="L33" s="3"/>
      <c r="M33" s="3"/>
      <c r="N33" s="3"/>
      <c r="O33" s="3"/>
      <c r="P33" s="3" t="s">
        <v>139</v>
      </c>
      <c r="Q33" s="3" t="s">
        <v>140</v>
      </c>
    </row>
    <row r="34" spans="12:17" hidden="1" x14ac:dyDescent="0.3">
      <c r="L34" s="3"/>
      <c r="M34" s="3"/>
      <c r="N34" s="3"/>
      <c r="O34" s="3"/>
      <c r="P34" s="3" t="s">
        <v>141</v>
      </c>
      <c r="Q34" s="3" t="s">
        <v>142</v>
      </c>
    </row>
    <row r="35" spans="12:17" hidden="1" x14ac:dyDescent="0.3">
      <c r="L35" s="3"/>
      <c r="M35" s="3"/>
      <c r="N35" s="3"/>
      <c r="O35" s="3"/>
      <c r="P35" s="3" t="s">
        <v>143</v>
      </c>
      <c r="Q35" s="3" t="s">
        <v>144</v>
      </c>
    </row>
    <row r="36" spans="12:17" hidden="1" x14ac:dyDescent="0.3">
      <c r="L36" s="3"/>
      <c r="M36" s="3"/>
      <c r="N36" s="3"/>
      <c r="O36" s="3"/>
      <c r="P36" s="3" t="s">
        <v>145</v>
      </c>
      <c r="Q36" s="3" t="s">
        <v>146</v>
      </c>
    </row>
    <row r="37" spans="12:17" hidden="1" x14ac:dyDescent="0.3">
      <c r="L37" s="3"/>
      <c r="M37" s="3"/>
      <c r="N37" s="3"/>
      <c r="O37" s="3"/>
      <c r="P37" s="3" t="s">
        <v>147</v>
      </c>
      <c r="Q37" s="3" t="s">
        <v>148</v>
      </c>
    </row>
    <row r="38" spans="12:17" hidden="1" x14ac:dyDescent="0.3">
      <c r="L38" s="3"/>
      <c r="M38" s="3"/>
      <c r="N38" s="3"/>
      <c r="O38" s="3"/>
      <c r="P38" s="3" t="s">
        <v>149</v>
      </c>
      <c r="Q38" s="3" t="s">
        <v>150</v>
      </c>
    </row>
    <row r="39" spans="12:17" hidden="1" x14ac:dyDescent="0.3">
      <c r="L39" s="3"/>
      <c r="M39" s="3"/>
      <c r="N39" s="3"/>
      <c r="O39" s="3"/>
      <c r="P39" s="3" t="s">
        <v>151</v>
      </c>
      <c r="Q39" s="3" t="s">
        <v>152</v>
      </c>
    </row>
    <row r="40" spans="12:17" hidden="1" x14ac:dyDescent="0.3">
      <c r="L40" s="3"/>
      <c r="M40" s="3"/>
      <c r="N40" s="3"/>
      <c r="O40" s="3"/>
      <c r="P40" s="3" t="s">
        <v>153</v>
      </c>
      <c r="Q40" s="3" t="s">
        <v>154</v>
      </c>
    </row>
    <row r="41" spans="12:17" hidden="1" x14ac:dyDescent="0.3">
      <c r="L41" s="3"/>
      <c r="M41" s="3"/>
      <c r="N41" s="3"/>
      <c r="O41" s="3"/>
      <c r="P41" s="3" t="s">
        <v>155</v>
      </c>
      <c r="Q41" s="3" t="s">
        <v>156</v>
      </c>
    </row>
    <row r="42" spans="12:17" hidden="1" x14ac:dyDescent="0.3">
      <c r="L42" s="3"/>
      <c r="M42" s="3"/>
      <c r="N42" s="3"/>
      <c r="O42" s="3"/>
      <c r="P42" s="3" t="s">
        <v>157</v>
      </c>
      <c r="Q42" s="3" t="s">
        <v>158</v>
      </c>
    </row>
    <row r="43" spans="12:17" hidden="1" x14ac:dyDescent="0.3">
      <c r="L43" s="3"/>
      <c r="M43" s="3"/>
      <c r="N43" s="3"/>
      <c r="O43" s="3"/>
      <c r="P43" s="3" t="s">
        <v>159</v>
      </c>
      <c r="Q43" s="3" t="s">
        <v>160</v>
      </c>
    </row>
    <row r="44" spans="12:17" hidden="1" x14ac:dyDescent="0.3">
      <c r="L44" s="3"/>
      <c r="M44" s="3"/>
      <c r="N44" s="3"/>
      <c r="O44" s="3"/>
      <c r="P44" s="3" t="s">
        <v>161</v>
      </c>
      <c r="Q44" s="3" t="s">
        <v>162</v>
      </c>
    </row>
    <row r="45" spans="12:17" hidden="1" x14ac:dyDescent="0.3">
      <c r="L45" s="3"/>
      <c r="M45" s="3"/>
      <c r="N45" s="3"/>
      <c r="O45" s="3"/>
      <c r="P45" s="3" t="s">
        <v>163</v>
      </c>
      <c r="Q45" s="3" t="s">
        <v>164</v>
      </c>
    </row>
    <row r="46" spans="12:17" hidden="1" x14ac:dyDescent="0.3">
      <c r="L46" s="3"/>
      <c r="M46" s="3"/>
      <c r="N46" s="3"/>
      <c r="O46" s="3"/>
      <c r="P46" s="3" t="s">
        <v>165</v>
      </c>
      <c r="Q46" s="3" t="s">
        <v>166</v>
      </c>
    </row>
    <row r="47" spans="12:17" hidden="1" x14ac:dyDescent="0.3">
      <c r="L47" s="3"/>
      <c r="M47" s="3"/>
      <c r="N47" s="3"/>
      <c r="O47" s="3"/>
      <c r="P47" s="3" t="s">
        <v>167</v>
      </c>
      <c r="Q47" s="3" t="s">
        <v>168</v>
      </c>
    </row>
    <row r="48" spans="12:17" hidden="1" x14ac:dyDescent="0.3">
      <c r="L48" s="3"/>
      <c r="M48" s="3"/>
      <c r="N48" s="3"/>
      <c r="O48" s="3"/>
      <c r="P48" s="3" t="s">
        <v>169</v>
      </c>
      <c r="Q48" s="3" t="s">
        <v>170</v>
      </c>
    </row>
    <row r="49" spans="12:17" hidden="1" x14ac:dyDescent="0.3">
      <c r="L49" s="3"/>
      <c r="M49" s="3"/>
      <c r="N49" s="3"/>
      <c r="O49" s="3"/>
      <c r="P49" s="3" t="s">
        <v>171</v>
      </c>
      <c r="Q49" s="3" t="s">
        <v>172</v>
      </c>
    </row>
    <row r="50" spans="12:17" hidden="1" x14ac:dyDescent="0.3">
      <c r="L50" s="3"/>
      <c r="M50" s="3"/>
      <c r="N50" s="3"/>
      <c r="O50" s="3"/>
      <c r="P50" s="3" t="s">
        <v>173</v>
      </c>
      <c r="Q50" s="3" t="s">
        <v>174</v>
      </c>
    </row>
    <row r="51" spans="12:17" hidden="1" x14ac:dyDescent="0.3">
      <c r="L51" s="3"/>
      <c r="M51" s="3"/>
      <c r="N51" s="3"/>
      <c r="O51" s="3"/>
      <c r="P51" s="3" t="s">
        <v>175</v>
      </c>
      <c r="Q51" s="3" t="s">
        <v>176</v>
      </c>
    </row>
    <row r="52" spans="12:17" hidden="1" x14ac:dyDescent="0.3">
      <c r="L52" s="3"/>
      <c r="M52" s="3"/>
      <c r="N52" s="3"/>
      <c r="O52" s="3"/>
      <c r="P52" s="3" t="s">
        <v>177</v>
      </c>
      <c r="Q52" s="3" t="s">
        <v>178</v>
      </c>
    </row>
    <row r="53" spans="12:17" hidden="1" x14ac:dyDescent="0.3">
      <c r="L53" s="3"/>
      <c r="M53" s="3"/>
      <c r="N53" s="3"/>
      <c r="O53" s="3"/>
      <c r="P53" s="3" t="s">
        <v>179</v>
      </c>
      <c r="Q53" s="3" t="s">
        <v>180</v>
      </c>
    </row>
    <row r="54" spans="12:17" hidden="1" x14ac:dyDescent="0.3">
      <c r="L54" s="3"/>
      <c r="M54" s="3"/>
      <c r="N54" s="3"/>
      <c r="O54" s="3"/>
      <c r="P54" s="3" t="s">
        <v>181</v>
      </c>
      <c r="Q54" s="3" t="s">
        <v>182</v>
      </c>
    </row>
    <row r="55" spans="12:17" hidden="1" x14ac:dyDescent="0.3">
      <c r="L55" s="3"/>
      <c r="M55" s="3"/>
      <c r="N55" s="3"/>
      <c r="O55" s="3"/>
      <c r="P55" s="3" t="s">
        <v>183</v>
      </c>
      <c r="Q55" s="3" t="s">
        <v>184</v>
      </c>
    </row>
    <row r="56" spans="12:17" hidden="1" x14ac:dyDescent="0.3">
      <c r="L56" s="3"/>
      <c r="M56" s="3"/>
      <c r="N56" s="3"/>
      <c r="O56" s="3"/>
      <c r="P56" s="3" t="s">
        <v>185</v>
      </c>
      <c r="Q56" s="3" t="s">
        <v>186</v>
      </c>
    </row>
    <row r="57" spans="12:17" hidden="1" x14ac:dyDescent="0.3">
      <c r="L57" s="3"/>
      <c r="M57" s="3"/>
      <c r="N57" s="3"/>
      <c r="O57" s="3"/>
      <c r="P57" s="3" t="s">
        <v>187</v>
      </c>
      <c r="Q57" s="3" t="s">
        <v>188</v>
      </c>
    </row>
    <row r="58" spans="12:17" hidden="1" x14ac:dyDescent="0.3">
      <c r="L58" s="3"/>
      <c r="M58" s="3"/>
      <c r="N58" s="3"/>
      <c r="O58" s="3"/>
      <c r="P58" s="3" t="s">
        <v>189</v>
      </c>
      <c r="Q58" s="3" t="s">
        <v>190</v>
      </c>
    </row>
    <row r="59" spans="12:17" hidden="1" x14ac:dyDescent="0.3">
      <c r="L59" s="3"/>
      <c r="M59" s="3"/>
      <c r="N59" s="3"/>
      <c r="O59" s="3"/>
      <c r="P59" s="3" t="s">
        <v>191</v>
      </c>
      <c r="Q59" s="3" t="s">
        <v>192</v>
      </c>
    </row>
    <row r="60" spans="12:17" hidden="1" x14ac:dyDescent="0.3">
      <c r="L60" s="3"/>
      <c r="M60" s="3"/>
      <c r="N60" s="3"/>
      <c r="O60" s="3"/>
      <c r="P60" s="3" t="s">
        <v>193</v>
      </c>
      <c r="Q60" s="3" t="s">
        <v>194</v>
      </c>
    </row>
    <row r="61" spans="12:17" hidden="1" x14ac:dyDescent="0.3">
      <c r="L61" s="3"/>
      <c r="M61" s="3"/>
      <c r="N61" s="3"/>
      <c r="O61" s="3"/>
      <c r="P61" s="3" t="s">
        <v>195</v>
      </c>
      <c r="Q61" s="3" t="s">
        <v>196</v>
      </c>
    </row>
    <row r="62" spans="12:17" hidden="1" x14ac:dyDescent="0.3">
      <c r="L62" s="3"/>
      <c r="M62" s="3"/>
      <c r="N62" s="3"/>
      <c r="O62" s="3"/>
      <c r="P62" s="3" t="s">
        <v>197</v>
      </c>
      <c r="Q62" s="3" t="s">
        <v>198</v>
      </c>
    </row>
    <row r="63" spans="12:17" hidden="1" x14ac:dyDescent="0.3">
      <c r="L63" s="3"/>
      <c r="M63" s="3"/>
      <c r="N63" s="3"/>
      <c r="O63" s="3"/>
      <c r="P63" s="3" t="s">
        <v>199</v>
      </c>
      <c r="Q63" s="3" t="s">
        <v>200</v>
      </c>
    </row>
    <row r="64" spans="12:17" hidden="1" x14ac:dyDescent="0.3">
      <c r="L64" s="3"/>
      <c r="M64" s="3"/>
      <c r="N64" s="3"/>
      <c r="O64" s="3"/>
      <c r="P64" s="3" t="s">
        <v>201</v>
      </c>
      <c r="Q64" s="3" t="s">
        <v>202</v>
      </c>
    </row>
    <row r="65" spans="12:17" hidden="1" x14ac:dyDescent="0.3">
      <c r="L65" s="3"/>
      <c r="M65" s="3"/>
      <c r="N65" s="3"/>
      <c r="O65" s="3"/>
      <c r="P65" s="3" t="s">
        <v>203</v>
      </c>
      <c r="Q65" s="3" t="s">
        <v>204</v>
      </c>
    </row>
    <row r="66" spans="12:17" hidden="1" x14ac:dyDescent="0.3">
      <c r="L66" s="3"/>
      <c r="M66" s="3"/>
      <c r="N66" s="3"/>
      <c r="O66" s="3"/>
      <c r="P66" s="3" t="s">
        <v>205</v>
      </c>
      <c r="Q66" s="3" t="s">
        <v>206</v>
      </c>
    </row>
    <row r="67" spans="12:17" hidden="1" x14ac:dyDescent="0.3">
      <c r="L67" s="3"/>
      <c r="M67" s="3"/>
      <c r="N67" s="3"/>
      <c r="O67" s="3"/>
      <c r="P67" s="3" t="s">
        <v>207</v>
      </c>
      <c r="Q67" s="3" t="s">
        <v>208</v>
      </c>
    </row>
    <row r="68" spans="12:17" hidden="1" x14ac:dyDescent="0.3">
      <c r="L68" s="3"/>
      <c r="M68" s="3"/>
      <c r="N68" s="3"/>
      <c r="O68" s="3"/>
      <c r="P68" s="3" t="s">
        <v>209</v>
      </c>
      <c r="Q68" s="3" t="s">
        <v>210</v>
      </c>
    </row>
    <row r="69" spans="12:17" hidden="1" x14ac:dyDescent="0.3">
      <c r="L69" s="3"/>
      <c r="M69" s="3"/>
      <c r="N69" s="3"/>
      <c r="O69" s="3"/>
      <c r="P69" s="3" t="s">
        <v>211</v>
      </c>
      <c r="Q69" s="3" t="s">
        <v>212</v>
      </c>
    </row>
    <row r="70" spans="12:17" hidden="1" x14ac:dyDescent="0.3">
      <c r="L70" s="3"/>
      <c r="M70" s="3"/>
      <c r="N70" s="3"/>
      <c r="O70" s="3"/>
      <c r="P70" s="3" t="s">
        <v>213</v>
      </c>
      <c r="Q70" s="3" t="s">
        <v>214</v>
      </c>
    </row>
    <row r="71" spans="12:17" hidden="1" x14ac:dyDescent="0.3">
      <c r="L71" s="3"/>
      <c r="M71" s="3"/>
      <c r="N71" s="3"/>
      <c r="O71" s="3"/>
      <c r="P71" s="3" t="s">
        <v>215</v>
      </c>
      <c r="Q71" s="3" t="s">
        <v>216</v>
      </c>
    </row>
    <row r="72" spans="12:17" hidden="1" x14ac:dyDescent="0.3">
      <c r="L72" s="3"/>
      <c r="M72" s="3"/>
      <c r="N72" s="3"/>
      <c r="O72" s="3"/>
      <c r="P72" s="3" t="s">
        <v>217</v>
      </c>
      <c r="Q72" s="3" t="s">
        <v>218</v>
      </c>
    </row>
    <row r="73" spans="12:17" hidden="1" x14ac:dyDescent="0.3">
      <c r="L73" s="3"/>
      <c r="M73" s="3"/>
      <c r="N73" s="3"/>
      <c r="O73" s="3"/>
      <c r="P73" s="3" t="s">
        <v>219</v>
      </c>
      <c r="Q73" s="3" t="s">
        <v>220</v>
      </c>
    </row>
    <row r="74" spans="12:17" hidden="1" x14ac:dyDescent="0.3">
      <c r="L74" s="3"/>
      <c r="M74" s="3"/>
      <c r="N74" s="3"/>
      <c r="O74" s="3"/>
      <c r="P74" s="3" t="s">
        <v>221</v>
      </c>
      <c r="Q74" s="3" t="s">
        <v>222</v>
      </c>
    </row>
    <row r="75" spans="12:17" hidden="1" x14ac:dyDescent="0.3">
      <c r="L75" s="3"/>
      <c r="M75" s="3"/>
      <c r="N75" s="3"/>
      <c r="O75" s="3"/>
      <c r="P75" s="3" t="s">
        <v>223</v>
      </c>
      <c r="Q75" s="3" t="s">
        <v>224</v>
      </c>
    </row>
    <row r="76" spans="12:17" hidden="1" x14ac:dyDescent="0.3">
      <c r="L76" s="3"/>
      <c r="M76" s="3"/>
      <c r="N76" s="3"/>
      <c r="O76" s="3"/>
      <c r="P76" s="3" t="s">
        <v>225</v>
      </c>
      <c r="Q76" s="3" t="s">
        <v>226</v>
      </c>
    </row>
    <row r="77" spans="12:17" hidden="1" x14ac:dyDescent="0.3">
      <c r="L77" s="3"/>
      <c r="M77" s="3"/>
      <c r="N77" s="3"/>
      <c r="O77" s="3"/>
      <c r="P77" s="3" t="s">
        <v>227</v>
      </c>
      <c r="Q77" s="3" t="s">
        <v>228</v>
      </c>
    </row>
    <row r="78" spans="12:17" hidden="1" x14ac:dyDescent="0.3">
      <c r="L78" s="3"/>
      <c r="M78" s="3"/>
      <c r="N78" s="3"/>
      <c r="O78" s="3"/>
      <c r="P78" s="3" t="s">
        <v>229</v>
      </c>
      <c r="Q78" s="3" t="s">
        <v>230</v>
      </c>
    </row>
    <row r="79" spans="12:17" hidden="1" x14ac:dyDescent="0.3">
      <c r="L79" s="3"/>
      <c r="M79" s="3"/>
      <c r="N79" s="3"/>
      <c r="O79" s="3"/>
      <c r="P79" s="3" t="s">
        <v>231</v>
      </c>
      <c r="Q79" s="3" t="s">
        <v>232</v>
      </c>
    </row>
    <row r="80" spans="12:17" hidden="1" x14ac:dyDescent="0.3">
      <c r="L80" s="3"/>
      <c r="M80" s="3"/>
      <c r="N80" s="3"/>
      <c r="O80" s="3"/>
      <c r="P80" s="3" t="s">
        <v>233</v>
      </c>
      <c r="Q80" s="3" t="s">
        <v>234</v>
      </c>
    </row>
    <row r="81" spans="12:17" hidden="1" x14ac:dyDescent="0.3">
      <c r="L81" s="3"/>
      <c r="M81" s="3"/>
      <c r="N81" s="3"/>
      <c r="O81" s="3"/>
      <c r="P81" s="3" t="s">
        <v>235</v>
      </c>
      <c r="Q81" s="3" t="s">
        <v>236</v>
      </c>
    </row>
    <row r="82" spans="12:17" hidden="1" x14ac:dyDescent="0.3">
      <c r="L82" s="3"/>
      <c r="M82" s="3"/>
      <c r="N82" s="3"/>
      <c r="O82" s="3"/>
      <c r="P82" s="3" t="s">
        <v>237</v>
      </c>
      <c r="Q82" s="3" t="s">
        <v>238</v>
      </c>
    </row>
    <row r="83" spans="12:17" hidden="1" x14ac:dyDescent="0.3">
      <c r="L83" s="3"/>
      <c r="M83" s="3"/>
      <c r="N83" s="3"/>
      <c r="O83" s="3"/>
      <c r="P83" s="3" t="s">
        <v>239</v>
      </c>
      <c r="Q83" s="3" t="s">
        <v>240</v>
      </c>
    </row>
    <row r="84" spans="12:17" hidden="1" x14ac:dyDescent="0.3">
      <c r="L84" s="3"/>
      <c r="M84" s="3"/>
      <c r="N84" s="3"/>
      <c r="O84" s="3"/>
      <c r="P84" s="3" t="s">
        <v>241</v>
      </c>
      <c r="Q84" s="3" t="s">
        <v>242</v>
      </c>
    </row>
    <row r="85" spans="12:17" hidden="1" x14ac:dyDescent="0.3">
      <c r="L85" s="3"/>
      <c r="M85" s="3"/>
      <c r="N85" s="3"/>
      <c r="O85" s="3"/>
      <c r="P85" s="3" t="s">
        <v>243</v>
      </c>
      <c r="Q85" s="3" t="s">
        <v>244</v>
      </c>
    </row>
    <row r="86" spans="12:17" hidden="1" x14ac:dyDescent="0.3">
      <c r="L86" s="3"/>
      <c r="M86" s="3"/>
      <c r="N86" s="3"/>
      <c r="O86" s="3"/>
      <c r="P86" s="3" t="s">
        <v>245</v>
      </c>
      <c r="Q86" s="3" t="s">
        <v>246</v>
      </c>
    </row>
    <row r="87" spans="12:17" hidden="1" x14ac:dyDescent="0.3">
      <c r="L87" s="3"/>
      <c r="M87" s="3"/>
      <c r="N87" s="3"/>
      <c r="O87" s="3"/>
      <c r="P87" s="3" t="s">
        <v>247</v>
      </c>
      <c r="Q87" s="3" t="s">
        <v>248</v>
      </c>
    </row>
    <row r="88" spans="12:17" hidden="1" x14ac:dyDescent="0.3">
      <c r="L88" s="3"/>
      <c r="M88" s="3"/>
      <c r="N88" s="3"/>
      <c r="O88" s="3"/>
      <c r="P88" s="3" t="s">
        <v>249</v>
      </c>
      <c r="Q88" s="3" t="s">
        <v>250</v>
      </c>
    </row>
    <row r="89" spans="12:17" hidden="1" x14ac:dyDescent="0.3">
      <c r="L89" s="3"/>
      <c r="M89" s="3"/>
      <c r="N89" s="3"/>
      <c r="O89" s="3"/>
      <c r="P89" s="3" t="s">
        <v>251</v>
      </c>
      <c r="Q89" s="3" t="s">
        <v>252</v>
      </c>
    </row>
    <row r="90" spans="12:17" hidden="1" x14ac:dyDescent="0.3">
      <c r="L90" s="3"/>
      <c r="M90" s="3"/>
      <c r="N90" s="3"/>
      <c r="O90" s="3"/>
      <c r="P90" s="3" t="s">
        <v>253</v>
      </c>
      <c r="Q90" s="3" t="s">
        <v>254</v>
      </c>
    </row>
    <row r="91" spans="12:17" hidden="1" x14ac:dyDescent="0.3">
      <c r="L91" s="3"/>
      <c r="M91" s="3"/>
      <c r="N91" s="3"/>
      <c r="O91" s="3"/>
      <c r="P91" s="3" t="s">
        <v>255</v>
      </c>
      <c r="Q91" s="3" t="s">
        <v>256</v>
      </c>
    </row>
    <row r="92" spans="12:17" hidden="1" x14ac:dyDescent="0.3">
      <c r="L92" s="3"/>
      <c r="M92" s="3"/>
      <c r="N92" s="3"/>
      <c r="O92" s="3"/>
      <c r="P92" s="3" t="s">
        <v>257</v>
      </c>
      <c r="Q92" s="3" t="s">
        <v>258</v>
      </c>
    </row>
    <row r="93" spans="12:17" hidden="1" x14ac:dyDescent="0.3">
      <c r="L93" s="3"/>
      <c r="M93" s="3"/>
      <c r="N93" s="3"/>
      <c r="O93" s="3"/>
      <c r="P93" s="3" t="s">
        <v>259</v>
      </c>
      <c r="Q93" s="3" t="s">
        <v>260</v>
      </c>
    </row>
    <row r="94" spans="12:17" hidden="1" x14ac:dyDescent="0.3">
      <c r="L94" s="3"/>
      <c r="M94" s="3"/>
      <c r="N94" s="3"/>
      <c r="O94" s="3"/>
      <c r="P94" s="3" t="s">
        <v>261</v>
      </c>
      <c r="Q94" s="3" t="s">
        <v>262</v>
      </c>
    </row>
    <row r="95" spans="12:17" hidden="1" x14ac:dyDescent="0.3">
      <c r="L95" s="3"/>
      <c r="M95" s="3"/>
      <c r="N95" s="3"/>
      <c r="O95" s="3"/>
      <c r="P95" s="3" t="s">
        <v>263</v>
      </c>
      <c r="Q95" s="3" t="s">
        <v>264</v>
      </c>
    </row>
    <row r="96" spans="12:17" hidden="1" x14ac:dyDescent="0.3">
      <c r="L96" s="3"/>
      <c r="M96" s="3"/>
      <c r="N96" s="3"/>
      <c r="O96" s="3"/>
      <c r="P96" s="3" t="s">
        <v>265</v>
      </c>
      <c r="Q96" s="3" t="s">
        <v>266</v>
      </c>
    </row>
    <row r="97" spans="12:17" hidden="1" x14ac:dyDescent="0.3">
      <c r="L97" s="3"/>
      <c r="M97" s="3"/>
      <c r="N97" s="3"/>
      <c r="O97" s="3"/>
      <c r="P97" s="3" t="s">
        <v>267</v>
      </c>
      <c r="Q97" s="3" t="s">
        <v>268</v>
      </c>
    </row>
    <row r="98" spans="12:17" hidden="1" x14ac:dyDescent="0.3">
      <c r="L98" s="3"/>
      <c r="M98" s="3"/>
      <c r="N98" s="3"/>
      <c r="O98" s="3"/>
      <c r="P98" s="3" t="s">
        <v>269</v>
      </c>
      <c r="Q98" s="3" t="s">
        <v>270</v>
      </c>
    </row>
    <row r="99" spans="12:17" hidden="1" x14ac:dyDescent="0.3">
      <c r="L99" s="3"/>
      <c r="M99" s="3"/>
      <c r="N99" s="3"/>
      <c r="O99" s="3"/>
      <c r="P99" s="3" t="s">
        <v>271</v>
      </c>
      <c r="Q99" s="3" t="s">
        <v>272</v>
      </c>
    </row>
    <row r="100" spans="12:17" hidden="1" x14ac:dyDescent="0.3">
      <c r="L100" s="3"/>
      <c r="M100" s="3"/>
      <c r="N100" s="3"/>
      <c r="O100" s="3"/>
      <c r="P100" s="3" t="s">
        <v>273</v>
      </c>
      <c r="Q100" s="3" t="s">
        <v>274</v>
      </c>
    </row>
    <row r="101" spans="12:17" hidden="1" x14ac:dyDescent="0.3">
      <c r="L101" s="3"/>
      <c r="M101" s="3"/>
      <c r="N101" s="3"/>
      <c r="O101" s="3"/>
      <c r="P101" s="3" t="s">
        <v>275</v>
      </c>
      <c r="Q101" s="3" t="s">
        <v>276</v>
      </c>
    </row>
    <row r="102" spans="12:17" hidden="1" x14ac:dyDescent="0.3">
      <c r="L102" s="3"/>
      <c r="M102" s="3"/>
      <c r="N102" s="3"/>
      <c r="O102" s="3"/>
      <c r="P102" s="3" t="s">
        <v>277</v>
      </c>
      <c r="Q102" s="3" t="s">
        <v>278</v>
      </c>
    </row>
    <row r="103" spans="12:17" hidden="1" x14ac:dyDescent="0.3">
      <c r="L103" s="3"/>
      <c r="M103" s="3"/>
      <c r="N103" s="3"/>
      <c r="O103" s="3"/>
      <c r="P103" s="3" t="s">
        <v>279</v>
      </c>
      <c r="Q103" s="3" t="s">
        <v>280</v>
      </c>
    </row>
    <row r="104" spans="12:17" hidden="1" x14ac:dyDescent="0.3">
      <c r="L104" s="3"/>
      <c r="M104" s="3"/>
      <c r="N104" s="3"/>
      <c r="O104" s="3"/>
      <c r="P104" s="3" t="s">
        <v>281</v>
      </c>
      <c r="Q104" s="3" t="s">
        <v>282</v>
      </c>
    </row>
    <row r="105" spans="12:17" hidden="1" x14ac:dyDescent="0.3">
      <c r="L105" s="3"/>
      <c r="M105" s="3"/>
      <c r="N105" s="3"/>
      <c r="O105" s="3"/>
      <c r="P105" s="3" t="s">
        <v>283</v>
      </c>
      <c r="Q105" s="3" t="s">
        <v>284</v>
      </c>
    </row>
    <row r="106" spans="12:17" hidden="1" x14ac:dyDescent="0.3">
      <c r="L106" s="3"/>
      <c r="M106" s="3"/>
      <c r="N106" s="3"/>
      <c r="O106" s="3"/>
      <c r="P106" s="3" t="s">
        <v>285</v>
      </c>
      <c r="Q106" s="3" t="s">
        <v>286</v>
      </c>
    </row>
    <row r="107" spans="12:17" hidden="1" x14ac:dyDescent="0.3">
      <c r="L107" s="3"/>
      <c r="M107" s="3"/>
      <c r="N107" s="3"/>
      <c r="O107" s="3"/>
      <c r="P107" s="3" t="s">
        <v>287</v>
      </c>
      <c r="Q107" s="3" t="s">
        <v>288</v>
      </c>
    </row>
    <row r="108" spans="12:17" hidden="1" x14ac:dyDescent="0.3">
      <c r="L108" s="3"/>
      <c r="M108" s="3"/>
      <c r="N108" s="3"/>
      <c r="O108" s="3"/>
      <c r="P108" s="3" t="s">
        <v>289</v>
      </c>
      <c r="Q108" s="3" t="s">
        <v>290</v>
      </c>
    </row>
    <row r="109" spans="12:17" hidden="1" x14ac:dyDescent="0.3">
      <c r="L109" s="3"/>
      <c r="M109" s="3"/>
      <c r="N109" s="3"/>
      <c r="O109" s="3"/>
      <c r="P109" s="3" t="s">
        <v>291</v>
      </c>
      <c r="Q109" s="3" t="s">
        <v>292</v>
      </c>
    </row>
    <row r="110" spans="12:17" hidden="1" x14ac:dyDescent="0.3">
      <c r="L110" s="3"/>
      <c r="M110" s="3"/>
      <c r="N110" s="3"/>
      <c r="O110" s="3"/>
      <c r="P110" s="3" t="s">
        <v>293</v>
      </c>
      <c r="Q110" s="3" t="s">
        <v>294</v>
      </c>
    </row>
    <row r="111" spans="12:17" hidden="1" x14ac:dyDescent="0.3">
      <c r="L111" s="3"/>
      <c r="M111" s="3"/>
      <c r="N111" s="3"/>
      <c r="O111" s="3"/>
      <c r="P111" s="3" t="s">
        <v>295</v>
      </c>
      <c r="Q111" s="3" t="s">
        <v>296</v>
      </c>
    </row>
    <row r="112" spans="12:17" hidden="1" x14ac:dyDescent="0.3">
      <c r="L112" s="3"/>
      <c r="M112" s="3"/>
      <c r="N112" s="3"/>
      <c r="O112" s="3"/>
      <c r="P112" s="3" t="s">
        <v>297</v>
      </c>
      <c r="Q112" s="3" t="s">
        <v>298</v>
      </c>
    </row>
    <row r="113" spans="12:17" hidden="1" x14ac:dyDescent="0.3">
      <c r="L113" s="3"/>
      <c r="M113" s="3"/>
      <c r="N113" s="3"/>
      <c r="O113" s="3"/>
      <c r="P113" s="3" t="s">
        <v>299</v>
      </c>
      <c r="Q113" s="3" t="s">
        <v>300</v>
      </c>
    </row>
    <row r="114" spans="12:17" hidden="1" x14ac:dyDescent="0.3">
      <c r="L114" s="3"/>
      <c r="M114" s="3"/>
      <c r="N114" s="3"/>
      <c r="O114" s="3"/>
      <c r="P114" s="3" t="s">
        <v>301</v>
      </c>
      <c r="Q114" s="3" t="s">
        <v>302</v>
      </c>
    </row>
    <row r="115" spans="12:17" hidden="1" x14ac:dyDescent="0.3">
      <c r="L115" s="3"/>
      <c r="M115" s="3"/>
      <c r="N115" s="3"/>
      <c r="O115" s="3"/>
      <c r="P115" s="3" t="s">
        <v>303</v>
      </c>
      <c r="Q115" s="3" t="s">
        <v>304</v>
      </c>
    </row>
    <row r="116" spans="12:17" hidden="1" x14ac:dyDescent="0.3">
      <c r="L116" s="3"/>
      <c r="M116" s="3"/>
      <c r="N116" s="3"/>
      <c r="O116" s="3"/>
      <c r="P116" s="3" t="s">
        <v>305</v>
      </c>
      <c r="Q116" s="3" t="s">
        <v>306</v>
      </c>
    </row>
    <row r="117" spans="12:17" hidden="1" x14ac:dyDescent="0.3">
      <c r="L117" s="3"/>
      <c r="M117" s="3"/>
      <c r="N117" s="3"/>
      <c r="O117" s="3"/>
      <c r="P117" s="3" t="s">
        <v>307</v>
      </c>
      <c r="Q117" s="3" t="s">
        <v>308</v>
      </c>
    </row>
    <row r="118" spans="12:17" hidden="1" x14ac:dyDescent="0.3">
      <c r="L118" s="3"/>
      <c r="M118" s="3"/>
      <c r="N118" s="3"/>
      <c r="O118" s="3"/>
      <c r="P118" s="3" t="s">
        <v>309</v>
      </c>
      <c r="Q118" s="3" t="s">
        <v>310</v>
      </c>
    </row>
    <row r="119" spans="12:17" hidden="1" x14ac:dyDescent="0.3">
      <c r="L119" s="3"/>
      <c r="M119" s="3"/>
      <c r="N119" s="3"/>
      <c r="O119" s="3"/>
      <c r="P119" s="3" t="s">
        <v>311</v>
      </c>
      <c r="Q119" s="3" t="s">
        <v>312</v>
      </c>
    </row>
    <row r="120" spans="12:17" hidden="1" x14ac:dyDescent="0.3">
      <c r="L120" s="3"/>
      <c r="M120" s="3"/>
      <c r="N120" s="3"/>
      <c r="O120" s="3"/>
      <c r="P120" s="3" t="s">
        <v>313</v>
      </c>
      <c r="Q120" s="3" t="s">
        <v>314</v>
      </c>
    </row>
    <row r="121" spans="12:17" hidden="1" x14ac:dyDescent="0.3">
      <c r="L121" s="3"/>
      <c r="M121" s="3"/>
      <c r="N121" s="3"/>
      <c r="O121" s="3"/>
      <c r="P121" s="3" t="s">
        <v>315</v>
      </c>
      <c r="Q121" s="3" t="s">
        <v>316</v>
      </c>
    </row>
    <row r="122" spans="12:17" hidden="1" x14ac:dyDescent="0.3">
      <c r="L122" s="3"/>
      <c r="M122" s="3"/>
      <c r="N122" s="3"/>
      <c r="O122" s="3"/>
      <c r="P122" s="3" t="s">
        <v>317</v>
      </c>
      <c r="Q122" s="3" t="s">
        <v>318</v>
      </c>
    </row>
    <row r="123" spans="12:17" hidden="1" x14ac:dyDescent="0.3">
      <c r="L123" s="3"/>
      <c r="M123" s="3"/>
      <c r="N123" s="3"/>
      <c r="O123" s="3"/>
      <c r="P123" s="3" t="s">
        <v>319</v>
      </c>
      <c r="Q123" s="3" t="s">
        <v>320</v>
      </c>
    </row>
    <row r="124" spans="12:17" hidden="1" x14ac:dyDescent="0.3">
      <c r="L124" s="3"/>
      <c r="M124" s="3"/>
      <c r="N124" s="3"/>
      <c r="O124" s="3"/>
      <c r="P124" s="3" t="s">
        <v>321</v>
      </c>
      <c r="Q124" s="3" t="s">
        <v>322</v>
      </c>
    </row>
    <row r="125" spans="12:17" hidden="1" x14ac:dyDescent="0.3">
      <c r="L125" s="3"/>
      <c r="M125" s="3"/>
      <c r="N125" s="3"/>
      <c r="O125" s="3"/>
      <c r="P125" s="3" t="s">
        <v>323</v>
      </c>
      <c r="Q125" s="3" t="s">
        <v>324</v>
      </c>
    </row>
    <row r="126" spans="12:17" hidden="1" x14ac:dyDescent="0.3">
      <c r="L126" s="3"/>
      <c r="M126" s="3"/>
      <c r="N126" s="3"/>
      <c r="O126" s="3"/>
      <c r="P126" s="3" t="s">
        <v>325</v>
      </c>
      <c r="Q126" s="3" t="s">
        <v>326</v>
      </c>
    </row>
    <row r="127" spans="12:17" hidden="1" x14ac:dyDescent="0.3">
      <c r="L127" s="3"/>
      <c r="M127" s="3"/>
      <c r="N127" s="3"/>
      <c r="O127" s="3"/>
      <c r="P127" s="3" t="s">
        <v>327</v>
      </c>
      <c r="Q127" s="3" t="s">
        <v>328</v>
      </c>
    </row>
    <row r="128" spans="12:17" hidden="1" x14ac:dyDescent="0.3">
      <c r="L128" s="3"/>
      <c r="M128" s="3"/>
      <c r="N128" s="3"/>
      <c r="O128" s="3"/>
      <c r="P128" s="3" t="s">
        <v>329</v>
      </c>
      <c r="Q128" s="3" t="s">
        <v>330</v>
      </c>
    </row>
    <row r="129" spans="12:17" hidden="1" x14ac:dyDescent="0.3">
      <c r="L129" s="3"/>
      <c r="M129" s="3"/>
      <c r="N129" s="3"/>
      <c r="O129" s="3"/>
      <c r="P129" s="3" t="s">
        <v>331</v>
      </c>
      <c r="Q129" s="3" t="s">
        <v>332</v>
      </c>
    </row>
    <row r="130" spans="12:17" hidden="1" x14ac:dyDescent="0.3">
      <c r="L130" s="3"/>
      <c r="M130" s="3"/>
      <c r="N130" s="3"/>
      <c r="O130" s="3"/>
      <c r="P130" s="3" t="s">
        <v>333</v>
      </c>
      <c r="Q130" s="3" t="s">
        <v>334</v>
      </c>
    </row>
    <row r="131" spans="12:17" hidden="1" x14ac:dyDescent="0.3">
      <c r="L131" s="3"/>
      <c r="M131" s="3"/>
      <c r="N131" s="3"/>
      <c r="O131" s="3"/>
      <c r="P131" s="3" t="s">
        <v>335</v>
      </c>
      <c r="Q131" s="3" t="s">
        <v>336</v>
      </c>
    </row>
    <row r="132" spans="12:17" hidden="1" x14ac:dyDescent="0.3">
      <c r="L132" s="3"/>
      <c r="M132" s="3"/>
      <c r="N132" s="3"/>
      <c r="O132" s="3"/>
      <c r="P132" s="3" t="s">
        <v>337</v>
      </c>
      <c r="Q132" s="3" t="s">
        <v>338</v>
      </c>
    </row>
    <row r="133" spans="12:17" hidden="1" x14ac:dyDescent="0.3">
      <c r="L133" s="3"/>
      <c r="M133" s="3"/>
      <c r="N133" s="3"/>
      <c r="O133" s="3"/>
      <c r="P133" s="3" t="s">
        <v>339</v>
      </c>
      <c r="Q133" s="3" t="s">
        <v>340</v>
      </c>
    </row>
    <row r="134" spans="12:17" hidden="1" x14ac:dyDescent="0.3">
      <c r="L134" s="3"/>
      <c r="M134" s="3"/>
      <c r="N134" s="3"/>
      <c r="O134" s="3"/>
      <c r="P134" s="3" t="s">
        <v>341</v>
      </c>
      <c r="Q134" s="3" t="s">
        <v>342</v>
      </c>
    </row>
    <row r="135" spans="12:17" hidden="1" x14ac:dyDescent="0.3">
      <c r="L135" s="3"/>
      <c r="M135" s="3"/>
      <c r="N135" s="3"/>
      <c r="O135" s="3"/>
      <c r="P135" s="3" t="s">
        <v>343</v>
      </c>
      <c r="Q135" s="3" t="s">
        <v>344</v>
      </c>
    </row>
    <row r="136" spans="12:17" hidden="1" x14ac:dyDescent="0.3">
      <c r="L136" s="3"/>
      <c r="M136" s="3"/>
      <c r="N136" s="3"/>
      <c r="O136" s="3"/>
      <c r="P136" s="3" t="s">
        <v>345</v>
      </c>
      <c r="Q136" s="3" t="s">
        <v>346</v>
      </c>
    </row>
    <row r="137" spans="12:17" hidden="1" x14ac:dyDescent="0.3">
      <c r="L137" s="3"/>
      <c r="M137" s="3"/>
      <c r="N137" s="3"/>
      <c r="O137" s="3"/>
      <c r="P137" s="3" t="s">
        <v>347</v>
      </c>
      <c r="Q137" s="3" t="s">
        <v>348</v>
      </c>
    </row>
    <row r="138" spans="12:17" hidden="1" x14ac:dyDescent="0.3">
      <c r="L138" s="3"/>
      <c r="M138" s="3"/>
      <c r="N138" s="3"/>
      <c r="O138" s="3"/>
      <c r="P138" s="3" t="s">
        <v>349</v>
      </c>
      <c r="Q138" s="3" t="s">
        <v>350</v>
      </c>
    </row>
    <row r="139" spans="12:17" hidden="1" x14ac:dyDescent="0.3">
      <c r="L139" s="3"/>
      <c r="M139" s="3"/>
      <c r="N139" s="3"/>
      <c r="O139" s="3"/>
      <c r="P139" s="3" t="s">
        <v>351</v>
      </c>
      <c r="Q139" s="3" t="s">
        <v>352</v>
      </c>
    </row>
    <row r="140" spans="12:17" hidden="1" x14ac:dyDescent="0.3">
      <c r="L140" s="3"/>
      <c r="M140" s="3"/>
      <c r="N140" s="3"/>
      <c r="O140" s="3"/>
      <c r="P140" s="3" t="s">
        <v>353</v>
      </c>
      <c r="Q140" s="3" t="s">
        <v>354</v>
      </c>
    </row>
    <row r="141" spans="12:17" hidden="1" x14ac:dyDescent="0.3">
      <c r="L141" s="3"/>
      <c r="M141" s="3"/>
      <c r="N141" s="3"/>
      <c r="O141" s="3"/>
      <c r="P141" s="3" t="s">
        <v>355</v>
      </c>
      <c r="Q141" s="3" t="s">
        <v>356</v>
      </c>
    </row>
    <row r="142" spans="12:17" hidden="1" x14ac:dyDescent="0.3">
      <c r="L142" s="3"/>
      <c r="M142" s="3"/>
      <c r="N142" s="3"/>
      <c r="O142" s="3"/>
      <c r="P142" s="3" t="s">
        <v>357</v>
      </c>
      <c r="Q142" s="3" t="s">
        <v>358</v>
      </c>
    </row>
    <row r="143" spans="12:17" hidden="1" x14ac:dyDescent="0.3">
      <c r="L143" s="3"/>
      <c r="M143" s="3"/>
      <c r="N143" s="3"/>
      <c r="O143" s="3"/>
      <c r="P143" s="3" t="s">
        <v>359</v>
      </c>
      <c r="Q143" s="3" t="s">
        <v>360</v>
      </c>
    </row>
    <row r="144" spans="12:17" hidden="1" x14ac:dyDescent="0.3">
      <c r="L144" s="3"/>
      <c r="M144" s="3"/>
      <c r="N144" s="3"/>
      <c r="O144" s="3"/>
      <c r="P144" s="3" t="s">
        <v>361</v>
      </c>
      <c r="Q144" s="3" t="s">
        <v>362</v>
      </c>
    </row>
    <row r="145" spans="2:17" hidden="1" x14ac:dyDescent="0.3">
      <c r="L145" s="3"/>
      <c r="M145" s="3"/>
      <c r="N145" s="3"/>
      <c r="O145" s="3"/>
      <c r="P145" s="3" t="s">
        <v>363</v>
      </c>
      <c r="Q145" s="3" t="s">
        <v>364</v>
      </c>
    </row>
    <row r="146" spans="2:17" hidden="1" x14ac:dyDescent="0.3">
      <c r="L146" s="3"/>
      <c r="M146" s="3"/>
      <c r="N146" s="3"/>
      <c r="O146" s="3"/>
      <c r="P146" s="3" t="s">
        <v>365</v>
      </c>
      <c r="Q146" s="3" t="s">
        <v>366</v>
      </c>
    </row>
    <row r="147" spans="2:17" hidden="1" x14ac:dyDescent="0.3">
      <c r="L147" s="3"/>
      <c r="M147" s="3"/>
      <c r="N147" s="3"/>
      <c r="O147" s="3"/>
      <c r="P147" s="3" t="s">
        <v>367</v>
      </c>
      <c r="Q147" s="3" t="s">
        <v>368</v>
      </c>
    </row>
    <row r="148" spans="2:17" hidden="1" x14ac:dyDescent="0.3">
      <c r="L148" s="3"/>
      <c r="M148" s="3"/>
      <c r="N148" s="3"/>
      <c r="O148" s="3"/>
      <c r="P148" s="3" t="s">
        <v>369</v>
      </c>
      <c r="Q148" s="3" t="s">
        <v>370</v>
      </c>
    </row>
    <row r="149" spans="2:17" hidden="1" x14ac:dyDescent="0.3">
      <c r="L149" s="3"/>
      <c r="M149" s="3"/>
      <c r="N149" s="3"/>
      <c r="O149" s="3"/>
      <c r="P149" s="3" t="s">
        <v>371</v>
      </c>
      <c r="Q149" s="3" t="s">
        <v>372</v>
      </c>
    </row>
    <row r="150" spans="2:17" hidden="1" x14ac:dyDescent="0.3">
      <c r="L150" s="3"/>
      <c r="M150" s="3"/>
      <c r="N150" s="3"/>
      <c r="O150" s="3"/>
      <c r="P150" s="3" t="s">
        <v>373</v>
      </c>
      <c r="Q150" s="3" t="s">
        <v>374</v>
      </c>
    </row>
    <row r="151" spans="2:17" hidden="1" x14ac:dyDescent="0.3">
      <c r="L151" s="3"/>
      <c r="M151" s="3"/>
      <c r="N151" s="3"/>
      <c r="O151" s="3"/>
      <c r="P151" s="3" t="s">
        <v>375</v>
      </c>
      <c r="Q151" s="3" t="s">
        <v>376</v>
      </c>
    </row>
    <row r="152" spans="2:17" hidden="1" x14ac:dyDescent="0.3">
      <c r="L152" s="3"/>
      <c r="M152" s="3"/>
      <c r="N152" s="3"/>
      <c r="O152" s="3"/>
      <c r="P152" s="3" t="s">
        <v>377</v>
      </c>
      <c r="Q152" s="3" t="s">
        <v>378</v>
      </c>
    </row>
    <row r="153" spans="2:17" ht="15" thickBot="1" x14ac:dyDescent="0.35">
      <c r="L153" s="3"/>
      <c r="M153" s="3"/>
      <c r="N153" s="3"/>
      <c r="O153" s="3"/>
      <c r="P153" s="3" t="s">
        <v>379</v>
      </c>
      <c r="Q153" s="3" t="s">
        <v>380</v>
      </c>
    </row>
    <row r="154" spans="2:17" ht="18.600000000000001" thickBot="1" x14ac:dyDescent="0.4">
      <c r="B154" s="163" t="s">
        <v>2899</v>
      </c>
      <c r="C154" s="164"/>
      <c r="D154" s="4"/>
      <c r="E154" s="4"/>
      <c r="F154" s="4"/>
      <c r="L154" s="3"/>
      <c r="M154" s="3"/>
      <c r="N154" s="3"/>
      <c r="O154" s="3"/>
      <c r="P154" s="3"/>
      <c r="Q154" s="3"/>
    </row>
    <row r="155" spans="2:17" x14ac:dyDescent="0.3">
      <c r="B155" s="165" t="s">
        <v>23</v>
      </c>
      <c r="C155" s="165"/>
      <c r="D155" s="4"/>
      <c r="E155" s="4"/>
      <c r="F155" s="4"/>
      <c r="L155" s="3"/>
      <c r="M155" s="3"/>
      <c r="N155" s="3"/>
      <c r="O155" s="3"/>
      <c r="P155" s="3"/>
      <c r="Q155" s="3"/>
    </row>
    <row r="156" spans="2:17" x14ac:dyDescent="0.3">
      <c r="B156" s="4"/>
      <c r="C156" s="4"/>
      <c r="D156" s="16"/>
      <c r="E156" s="4"/>
      <c r="F156" s="4"/>
      <c r="L156" s="3" t="s">
        <v>381</v>
      </c>
      <c r="M156" s="3" t="s">
        <v>382</v>
      </c>
      <c r="N156" s="3"/>
      <c r="O156" s="3"/>
      <c r="P156" s="3"/>
      <c r="Q156" s="3"/>
    </row>
    <row r="157" spans="2:17" x14ac:dyDescent="0.3">
      <c r="B157" s="5" t="s">
        <v>383</v>
      </c>
      <c r="C157" s="15"/>
      <c r="D157" s="4"/>
      <c r="E157" s="4"/>
      <c r="F157" s="4"/>
      <c r="L157" s="3" t="s">
        <v>384</v>
      </c>
      <c r="M157" s="3" t="s">
        <v>384</v>
      </c>
      <c r="N157" s="3"/>
      <c r="O157" s="3"/>
      <c r="P157" s="3"/>
      <c r="Q157" s="3"/>
    </row>
    <row r="158" spans="2:17" x14ac:dyDescent="0.3">
      <c r="L158" s="3" t="s">
        <v>385</v>
      </c>
      <c r="M158" s="3" t="s">
        <v>385</v>
      </c>
      <c r="N158" s="3"/>
      <c r="O158" s="3"/>
      <c r="P158" s="3"/>
      <c r="Q158" s="3"/>
    </row>
    <row r="159" spans="2:17" x14ac:dyDescent="0.3">
      <c r="B159" s="53" t="s">
        <v>386</v>
      </c>
      <c r="C159" s="1"/>
      <c r="L159" s="3"/>
      <c r="M159" s="3"/>
      <c r="N159" s="3"/>
      <c r="O159" s="3"/>
      <c r="P159" s="3"/>
      <c r="Q159" s="3"/>
    </row>
    <row r="160" spans="2:17" ht="46.5" customHeight="1" x14ac:dyDescent="0.3">
      <c r="B160" s="167" t="s">
        <v>2884</v>
      </c>
      <c r="C160" s="167"/>
      <c r="D160" s="167"/>
      <c r="E160" s="167"/>
      <c r="F160" s="167"/>
      <c r="G160" s="167"/>
      <c r="L160" s="6">
        <f>L161-L162</f>
        <v>0</v>
      </c>
      <c r="M160" s="6"/>
      <c r="N160" s="6"/>
      <c r="O160" s="6"/>
      <c r="P160" s="3"/>
      <c r="Q160" s="3"/>
    </row>
    <row r="161" spans="2:17" ht="60" customHeight="1" x14ac:dyDescent="0.3">
      <c r="B161" s="167" t="s">
        <v>387</v>
      </c>
      <c r="C161" s="167"/>
      <c r="D161" s="167"/>
      <c r="E161" s="167"/>
      <c r="F161" s="167"/>
      <c r="G161" s="167"/>
      <c r="L161" s="3">
        <f>COUNTA(L165:L178)</f>
        <v>6</v>
      </c>
      <c r="M161" s="3"/>
      <c r="N161" s="3"/>
      <c r="O161" s="3"/>
      <c r="P161" s="3"/>
      <c r="Q161" s="3"/>
    </row>
    <row r="162" spans="2:17" ht="15" customHeight="1" x14ac:dyDescent="0.3">
      <c r="B162" s="167" t="s">
        <v>704</v>
      </c>
      <c r="C162" s="167"/>
      <c r="D162" s="167"/>
      <c r="E162" s="167"/>
      <c r="F162" s="167"/>
      <c r="G162" s="167"/>
      <c r="L162" s="3">
        <f>SUM(L165:L178)</f>
        <v>6</v>
      </c>
      <c r="M162" s="3"/>
      <c r="N162" s="3"/>
      <c r="O162" s="3"/>
      <c r="P162" s="3"/>
      <c r="Q162" s="3"/>
    </row>
    <row r="163" spans="2:17" ht="30" customHeight="1" x14ac:dyDescent="0.3">
      <c r="B163" s="167" t="s">
        <v>388</v>
      </c>
      <c r="C163" s="167"/>
      <c r="D163" s="167"/>
      <c r="E163" s="167"/>
      <c r="F163" s="167"/>
      <c r="G163" s="167"/>
      <c r="H163" s="56"/>
      <c r="I163" s="57" t="s">
        <v>389</v>
      </c>
      <c r="J163" s="58"/>
      <c r="L163" s="3"/>
      <c r="M163" s="3"/>
      <c r="N163" s="3"/>
      <c r="O163" s="3"/>
      <c r="P163" s="3"/>
      <c r="Q163" s="3"/>
    </row>
    <row r="164" spans="2:17" ht="19.95" customHeight="1" x14ac:dyDescent="0.3">
      <c r="H164" s="59"/>
      <c r="I164" s="60" t="s">
        <v>390</v>
      </c>
      <c r="J164" s="61"/>
      <c r="L164" s="3"/>
      <c r="M164" s="3"/>
      <c r="N164" s="3"/>
      <c r="O164" s="3"/>
      <c r="P164" s="3"/>
      <c r="Q164" s="3"/>
    </row>
    <row r="165" spans="2:17" x14ac:dyDescent="0.3">
      <c r="B165" s="166" t="s">
        <v>391</v>
      </c>
      <c r="C165" s="166"/>
      <c r="D165" s="152" t="s">
        <v>192</v>
      </c>
      <c r="E165" s="153"/>
      <c r="F165" s="154"/>
      <c r="H165" s="59"/>
      <c r="I165" s="55" t="str">
        <f>IF(L165=1,"Yes","No")</f>
        <v>Yes</v>
      </c>
      <c r="J165" s="61"/>
      <c r="L165" s="3">
        <f>IF(OR(D165="",D165="&lt;Please select a Health and Wellbeing Board&gt;"),0,1)</f>
        <v>1</v>
      </c>
      <c r="M165" s="3"/>
      <c r="N165" s="3"/>
      <c r="O165" s="3"/>
      <c r="P165" s="3"/>
      <c r="Q165" s="3"/>
    </row>
    <row r="166" spans="2:17" x14ac:dyDescent="0.3">
      <c r="H166" s="59"/>
      <c r="I166" s="62"/>
      <c r="J166" s="61"/>
      <c r="L166" s="3"/>
      <c r="M166" s="3"/>
      <c r="N166" s="3"/>
      <c r="O166" s="3"/>
      <c r="P166" s="3"/>
      <c r="Q166" s="3"/>
    </row>
    <row r="167" spans="2:17" x14ac:dyDescent="0.3">
      <c r="B167" s="166" t="s">
        <v>392</v>
      </c>
      <c r="C167" s="166"/>
      <c r="D167" s="158" t="s">
        <v>2900</v>
      </c>
      <c r="E167" s="158"/>
      <c r="F167" s="158"/>
      <c r="H167" s="59"/>
      <c r="I167" s="55" t="str">
        <f>IF(L167=1,"Yes","No")</f>
        <v>Yes</v>
      </c>
      <c r="J167" s="61"/>
      <c r="L167" s="3">
        <f>IF(D167="",0,1)</f>
        <v>1</v>
      </c>
      <c r="M167" s="3"/>
      <c r="N167" s="3"/>
      <c r="O167" s="3"/>
      <c r="P167" s="3"/>
      <c r="Q167" s="3"/>
    </row>
    <row r="168" spans="2:17" x14ac:dyDescent="0.3">
      <c r="H168" s="59"/>
      <c r="I168" s="62"/>
      <c r="J168" s="61"/>
      <c r="L168" s="3"/>
      <c r="M168" s="3"/>
      <c r="N168" s="3"/>
      <c r="O168" s="3"/>
      <c r="P168" s="3"/>
      <c r="Q168" s="3"/>
    </row>
    <row r="169" spans="2:17" x14ac:dyDescent="0.3">
      <c r="B169" s="166" t="s">
        <v>393</v>
      </c>
      <c r="C169" s="166"/>
      <c r="D169" s="158" t="s">
        <v>2901</v>
      </c>
      <c r="E169" s="158"/>
      <c r="F169" s="158"/>
      <c r="H169" s="59"/>
      <c r="I169" s="55" t="str">
        <f>IF(L169=1,"Yes","No")</f>
        <v>Yes</v>
      </c>
      <c r="J169" s="61"/>
      <c r="L169" s="3">
        <f>IF(D169="",0,(COUNTIF(D169,"*@*")))</f>
        <v>1</v>
      </c>
      <c r="M169" s="3"/>
      <c r="N169" s="3"/>
      <c r="O169" s="3"/>
      <c r="P169" s="3"/>
      <c r="Q169" s="3"/>
    </row>
    <row r="170" spans="2:17" x14ac:dyDescent="0.3">
      <c r="H170" s="59"/>
      <c r="I170" s="62"/>
      <c r="J170" s="61"/>
      <c r="L170" s="3"/>
      <c r="M170" s="3"/>
      <c r="N170" s="3"/>
      <c r="O170" s="3"/>
      <c r="P170" s="3"/>
      <c r="Q170" s="3"/>
    </row>
    <row r="171" spans="2:17" x14ac:dyDescent="0.3">
      <c r="B171" s="166" t="s">
        <v>394</v>
      </c>
      <c r="C171" s="166"/>
      <c r="D171" s="158" t="s">
        <v>2902</v>
      </c>
      <c r="E171" s="158"/>
      <c r="F171" s="158"/>
      <c r="H171" s="59"/>
      <c r="I171" s="55" t="str">
        <f>IF(L171=1,"Yes","No")</f>
        <v>Yes</v>
      </c>
      <c r="J171" s="61"/>
      <c r="L171" s="3">
        <f>IF(D171="",0,1)</f>
        <v>1</v>
      </c>
      <c r="M171" s="3"/>
      <c r="N171" s="3"/>
      <c r="O171" s="3"/>
      <c r="P171" s="3"/>
      <c r="Q171" s="3"/>
    </row>
    <row r="172" spans="2:17" x14ac:dyDescent="0.3">
      <c r="H172" s="59"/>
      <c r="I172" s="62"/>
      <c r="J172" s="61"/>
      <c r="L172" s="3"/>
      <c r="M172" s="3"/>
      <c r="N172" s="3"/>
      <c r="O172" s="3"/>
      <c r="P172" s="3"/>
      <c r="Q172" s="3"/>
    </row>
    <row r="173" spans="2:17" ht="30" customHeight="1" x14ac:dyDescent="0.3">
      <c r="B173" s="159" t="s">
        <v>395</v>
      </c>
      <c r="C173" s="160"/>
      <c r="D173" s="152" t="s">
        <v>385</v>
      </c>
      <c r="E173" s="153"/>
      <c r="F173" s="154"/>
      <c r="H173" s="59"/>
      <c r="I173" s="55" t="str">
        <f>IF(L173=1,"Yes","No")</f>
        <v>Yes</v>
      </c>
      <c r="J173" s="61"/>
      <c r="L173" s="3">
        <f>IF(OR(D173="",D173=M156),0,1)</f>
        <v>1</v>
      </c>
      <c r="M173" s="3"/>
      <c r="N173" s="3"/>
      <c r="O173" s="3"/>
      <c r="P173" s="3"/>
      <c r="Q173" s="3"/>
    </row>
    <row r="174" spans="2:17" ht="30" customHeight="1" x14ac:dyDescent="0.3">
      <c r="B174" s="156" t="s">
        <v>396</v>
      </c>
      <c r="C174" s="157"/>
      <c r="D174" s="93">
        <v>45090</v>
      </c>
      <c r="E174" s="161" t="str">
        <f>IF(D173=M158,M174,"")</f>
        <v>&lt;&lt; Please enter using the format, DD/MM/YYYY</v>
      </c>
      <c r="F174" s="162"/>
      <c r="H174" s="59"/>
      <c r="I174" s="55" t="str">
        <f>IF(L174=1,"Yes","No")</f>
        <v>Yes</v>
      </c>
      <c r="J174" s="61"/>
      <c r="L174" s="3">
        <f>IF(D173=M157,1,
IF(AND(D173=M158,D174=""),0,
IF(ISNUMBER(D174),1,
0)))</f>
        <v>1</v>
      </c>
      <c r="M174" s="3" t="s">
        <v>397</v>
      </c>
      <c r="N174" s="3"/>
      <c r="O174" s="3"/>
      <c r="P174" s="3"/>
      <c r="Q174" s="3"/>
    </row>
    <row r="175" spans="2:17" ht="19.95" hidden="1" customHeight="1" x14ac:dyDescent="0.3">
      <c r="B175" s="6" t="s">
        <v>398</v>
      </c>
      <c r="H175" s="59"/>
      <c r="I175" s="62"/>
      <c r="J175" s="61"/>
      <c r="L175" s="3"/>
      <c r="M175" s="3"/>
      <c r="N175" s="3"/>
      <c r="O175" s="3"/>
      <c r="P175" s="3"/>
      <c r="Q175" s="3"/>
    </row>
    <row r="176" spans="2:17" hidden="1" x14ac:dyDescent="0.3">
      <c r="B176" s="156" t="s">
        <v>399</v>
      </c>
      <c r="C176" s="157"/>
      <c r="D176" s="158"/>
      <c r="E176" s="158"/>
      <c r="F176" s="158"/>
      <c r="H176" s="59"/>
      <c r="I176" s="55" t="str">
        <f>IF(L176=1,"Yes","No")</f>
        <v>No</v>
      </c>
      <c r="J176" s="61"/>
      <c r="L176" s="3"/>
      <c r="M176" s="3"/>
      <c r="N176" s="3"/>
      <c r="O176" s="3"/>
      <c r="P176" s="3"/>
      <c r="Q176" s="3"/>
    </row>
    <row r="177" spans="2:17" hidden="1" x14ac:dyDescent="0.3">
      <c r="B177" s="156" t="s">
        <v>400</v>
      </c>
      <c r="C177" s="157"/>
      <c r="D177" s="158"/>
      <c r="E177" s="158"/>
      <c r="F177" s="158"/>
      <c r="H177" s="59"/>
      <c r="I177" s="55" t="str">
        <f>IF(L177=1,"Yes","No")</f>
        <v>No</v>
      </c>
      <c r="J177" s="61"/>
      <c r="L177" s="3"/>
      <c r="M177" s="3"/>
      <c r="N177" s="3"/>
      <c r="O177" s="3"/>
      <c r="P177" s="3"/>
      <c r="Q177" s="3"/>
    </row>
    <row r="178" spans="2:17" x14ac:dyDescent="0.3">
      <c r="H178" s="63"/>
      <c r="I178" s="64"/>
      <c r="J178" s="65"/>
      <c r="L178" s="3"/>
      <c r="M178" s="3"/>
      <c r="N178" s="3"/>
      <c r="O178" s="3"/>
      <c r="P178" s="3"/>
      <c r="Q178" s="3"/>
    </row>
    <row r="179" spans="2:17" x14ac:dyDescent="0.3">
      <c r="L179" s="3"/>
      <c r="M179" s="3"/>
      <c r="N179" s="3"/>
      <c r="O179" s="3"/>
      <c r="P179" s="3"/>
      <c r="Q179" s="3"/>
    </row>
    <row r="180" spans="2:17" ht="30" customHeight="1" x14ac:dyDescent="0.3">
      <c r="B180" s="151" t="s">
        <v>2889</v>
      </c>
      <c r="C180" s="151"/>
      <c r="D180" s="151"/>
      <c r="E180" s="151"/>
      <c r="F180" s="151"/>
      <c r="L180" s="3"/>
      <c r="M180" s="3"/>
      <c r="N180" s="3"/>
      <c r="O180" s="3"/>
      <c r="P180" s="3"/>
      <c r="Q180" s="3"/>
    </row>
    <row r="181" spans="2:17" ht="15" customHeight="1" x14ac:dyDescent="0.3">
      <c r="L181" s="3"/>
      <c r="M181" s="3"/>
      <c r="N181" s="3"/>
      <c r="O181" s="3"/>
      <c r="P181" s="3"/>
      <c r="Q181" s="3"/>
    </row>
    <row r="182" spans="2:17" x14ac:dyDescent="0.3">
      <c r="B182" s="155" t="str">
        <f t="shared" ref="B182" si="0">IF(L193=0,"Complete","Please see the Checklist on each sheet for further details on incomplete fields")</f>
        <v>Please see the Checklist on each sheet for further details on incomplete fields</v>
      </c>
      <c r="C182" s="155"/>
      <c r="D182" s="155"/>
      <c r="L182" s="3"/>
      <c r="M182" s="6"/>
      <c r="N182" s="6"/>
      <c r="O182" s="6"/>
      <c r="P182" s="3"/>
      <c r="Q182" s="3"/>
    </row>
    <row r="183" spans="2:17" x14ac:dyDescent="0.3">
      <c r="L183" s="3"/>
      <c r="M183" s="3"/>
      <c r="N183" s="3"/>
      <c r="O183" s="3"/>
      <c r="P183" s="3"/>
      <c r="Q183" s="3"/>
    </row>
    <row r="184" spans="2:17" x14ac:dyDescent="0.3">
      <c r="C184" s="2" t="s">
        <v>390</v>
      </c>
      <c r="E184" s="4"/>
      <c r="L184" s="3"/>
      <c r="M184" s="3"/>
      <c r="N184" s="3"/>
      <c r="O184" s="3"/>
      <c r="P184" s="3"/>
      <c r="Q184" s="3"/>
    </row>
    <row r="185" spans="2:17" x14ac:dyDescent="0.3">
      <c r="B185" s="18" t="str">
        <f>B155</f>
        <v>2. Cover</v>
      </c>
      <c r="C185" s="21" t="str">
        <f t="shared" ref="C185:C190" si="1">IF(L185=0,"Yes","No")</f>
        <v>Yes</v>
      </c>
      <c r="L185" s="3">
        <f>L160</f>
        <v>0</v>
      </c>
      <c r="M185" s="3"/>
      <c r="N185" s="3"/>
      <c r="O185" s="3"/>
      <c r="P185" s="3"/>
      <c r="Q185" s="3"/>
    </row>
    <row r="186" spans="2:17" x14ac:dyDescent="0.3">
      <c r="B186" s="18" t="str">
        <f>'3. National Conditions'!B3</f>
        <v>3. National Conditions</v>
      </c>
      <c r="C186" s="21" t="str">
        <f t="shared" si="1"/>
        <v>Yes</v>
      </c>
      <c r="L186" s="3">
        <f>'3. National Conditions'!L14</f>
        <v>0</v>
      </c>
      <c r="M186" s="3"/>
      <c r="N186" s="3"/>
      <c r="O186" s="3"/>
      <c r="P186" s="3"/>
      <c r="Q186" s="3"/>
    </row>
    <row r="187" spans="2:17" x14ac:dyDescent="0.3">
      <c r="B187" s="18" t="str">
        <f>'4. Metrics'!B3</f>
        <v>4. Metrics</v>
      </c>
      <c r="C187" s="21" t="str">
        <f t="shared" si="1"/>
        <v>Yes</v>
      </c>
      <c r="L187" s="3">
        <f>'4. Metrics'!R19</f>
        <v>0</v>
      </c>
      <c r="M187" s="3"/>
      <c r="N187" s="3"/>
      <c r="O187" s="3"/>
      <c r="P187" s="3"/>
      <c r="Q187" s="3"/>
    </row>
    <row r="188" spans="2:17" x14ac:dyDescent="0.3">
      <c r="B188" s="18" t="str">
        <f>'5. I&amp;E actual'!C3</f>
        <v>5. Income and Expenditure actual</v>
      </c>
      <c r="C188" s="21" t="str">
        <f t="shared" si="1"/>
        <v>Yes</v>
      </c>
      <c r="L188" s="3">
        <f>'5. I&amp;E actual'!S3</f>
        <v>0</v>
      </c>
      <c r="M188" s="3"/>
      <c r="N188" s="3"/>
      <c r="O188" s="3"/>
      <c r="P188" s="3"/>
      <c r="Q188" s="3"/>
    </row>
    <row r="189" spans="2:17" x14ac:dyDescent="0.3">
      <c r="B189" s="18" t="str">
        <f>'6. Year End Feedback'!B3</f>
        <v>6. Year-End Feedback</v>
      </c>
      <c r="C189" s="21" t="str">
        <f t="shared" si="1"/>
        <v>Yes</v>
      </c>
      <c r="L189" s="3">
        <f>'6. Year End Feedback'!N7</f>
        <v>0</v>
      </c>
      <c r="M189" s="3"/>
      <c r="N189" s="3"/>
      <c r="O189" s="3"/>
      <c r="P189" s="3"/>
      <c r="Q189" s="3"/>
    </row>
    <row r="190" spans="2:17" hidden="1" x14ac:dyDescent="0.3">
      <c r="B190" s="18" t="str">
        <f>'7. ASC fee rates'!B3</f>
        <v>7. ASC fee rates</v>
      </c>
      <c r="C190" s="21" t="str">
        <f t="shared" si="1"/>
        <v>No</v>
      </c>
      <c r="L190" s="3">
        <f>'7. ASC fee rates'!M3</f>
        <v>6</v>
      </c>
      <c r="M190" s="3"/>
      <c r="N190" s="3"/>
      <c r="O190" s="3"/>
      <c r="P190" s="3"/>
      <c r="Q190" s="3"/>
    </row>
    <row r="191" spans="2:17" x14ac:dyDescent="0.3">
      <c r="L191" s="3"/>
      <c r="M191" s="3"/>
      <c r="N191" s="3"/>
      <c r="O191" s="3"/>
      <c r="P191" s="3"/>
      <c r="Q191" s="3"/>
    </row>
    <row r="192" spans="2:17" x14ac:dyDescent="0.3">
      <c r="B192" s="150" t="s">
        <v>401</v>
      </c>
      <c r="C192" s="150"/>
      <c r="D192" s="150"/>
      <c r="L192" s="6" t="s">
        <v>402</v>
      </c>
      <c r="M192" s="3"/>
      <c r="N192" s="3"/>
      <c r="O192" s="3"/>
      <c r="P192" s="3"/>
      <c r="Q192" s="3"/>
    </row>
    <row r="193" spans="4:17" x14ac:dyDescent="0.3">
      <c r="L193" s="3">
        <f>SUM(L185:L190)</f>
        <v>6</v>
      </c>
      <c r="M193" s="3"/>
      <c r="N193" s="3"/>
      <c r="O193" s="3"/>
      <c r="P193" s="3"/>
      <c r="Q193" s="3"/>
    </row>
    <row r="194" spans="4:17" x14ac:dyDescent="0.3">
      <c r="D194" s="19" t="s">
        <v>403</v>
      </c>
      <c r="L194" s="3"/>
      <c r="M194" s="3"/>
      <c r="N194" s="3"/>
      <c r="O194" s="3"/>
      <c r="P194" s="3"/>
      <c r="Q194" s="3"/>
    </row>
    <row r="195" spans="4:17" x14ac:dyDescent="0.3">
      <c r="L195" s="3"/>
      <c r="M195" s="3"/>
      <c r="N195" s="3"/>
      <c r="O195" s="3"/>
      <c r="P195" s="3"/>
      <c r="Q195" s="3"/>
    </row>
    <row r="196" spans="4:17" x14ac:dyDescent="0.3">
      <c r="L196" s="3"/>
      <c r="M196" s="3"/>
      <c r="N196" s="3"/>
      <c r="O196" s="3"/>
      <c r="P196" s="3"/>
      <c r="Q196" s="3"/>
    </row>
    <row r="1048576" x14ac:dyDescent="0.3"/>
  </sheetData>
  <sheetProtection algorithmName="SHA-512" hashValue="I3Q24R6G0WtVPvjeaK0ibDgN1zy77896/yWZQ1phsnX/jQLwFsrZpxnS3z892YB58eHTg7iQtxDdg1v9lOEGrg==" saltValue="jJ6E4wseHLxUgbEOxg33DA==" spinCount="100000" sheet="1" objects="1" scenarios="1" formatColumns="0" formatRows="0" autoFilter="0"/>
  <mergeCells count="25">
    <mergeCell ref="B154:C154"/>
    <mergeCell ref="B155:C155"/>
    <mergeCell ref="D167:F167"/>
    <mergeCell ref="D169:F169"/>
    <mergeCell ref="D171:F171"/>
    <mergeCell ref="B165:C165"/>
    <mergeCell ref="B167:C167"/>
    <mergeCell ref="B169:C169"/>
    <mergeCell ref="B171:C171"/>
    <mergeCell ref="B160:G160"/>
    <mergeCell ref="B161:G161"/>
    <mergeCell ref="B162:G162"/>
    <mergeCell ref="B163:G163"/>
    <mergeCell ref="D165:F165"/>
    <mergeCell ref="B192:D192"/>
    <mergeCell ref="B180:F180"/>
    <mergeCell ref="D173:F173"/>
    <mergeCell ref="B182:D182"/>
    <mergeCell ref="B176:C176"/>
    <mergeCell ref="B177:C177"/>
    <mergeCell ref="D176:F176"/>
    <mergeCell ref="D177:F177"/>
    <mergeCell ref="B173:C173"/>
    <mergeCell ref="B174:C174"/>
    <mergeCell ref="E174:F174"/>
  </mergeCells>
  <conditionalFormatting sqref="C185:C190">
    <cfRule type="cellIs" dxfId="43" priority="12" operator="equal">
      <formula>"Yes"</formula>
    </cfRule>
  </conditionalFormatting>
  <conditionalFormatting sqref="I165">
    <cfRule type="cellIs" dxfId="42" priority="9" operator="equal">
      <formula>"Yes"</formula>
    </cfRule>
  </conditionalFormatting>
  <conditionalFormatting sqref="I167">
    <cfRule type="cellIs" dxfId="41" priority="8" operator="equal">
      <formula>"Yes"</formula>
    </cfRule>
  </conditionalFormatting>
  <conditionalFormatting sqref="I169">
    <cfRule type="cellIs" dxfId="40" priority="7" operator="equal">
      <formula>"Yes"</formula>
    </cfRule>
  </conditionalFormatting>
  <conditionalFormatting sqref="I171">
    <cfRule type="cellIs" dxfId="39" priority="6" operator="equal">
      <formula>"Yes"</formula>
    </cfRule>
  </conditionalFormatting>
  <conditionalFormatting sqref="I173">
    <cfRule type="cellIs" dxfId="38" priority="5" operator="equal">
      <formula>"Yes"</formula>
    </cfRule>
  </conditionalFormatting>
  <conditionalFormatting sqref="I176">
    <cfRule type="cellIs" dxfId="37" priority="4" operator="equal">
      <formula>"Yes"</formula>
    </cfRule>
  </conditionalFormatting>
  <conditionalFormatting sqref="I177">
    <cfRule type="cellIs" dxfId="36" priority="3" operator="equal">
      <formula>"Yes"</formula>
    </cfRule>
  </conditionalFormatting>
  <conditionalFormatting sqref="B182:D182">
    <cfRule type="expression" dxfId="35" priority="73">
      <formula>$L$193=0</formula>
    </cfRule>
  </conditionalFormatting>
  <conditionalFormatting sqref="D174">
    <cfRule type="expression" dxfId="34" priority="2">
      <formula>$D$173=$M$158</formula>
    </cfRule>
  </conditionalFormatting>
  <conditionalFormatting sqref="I174">
    <cfRule type="cellIs" dxfId="33" priority="1" operator="equal">
      <formula>"Yes"</formula>
    </cfRule>
  </conditionalFormatting>
  <dataValidations count="2">
    <dataValidation type="list" allowBlank="1" showInputMessage="1" showErrorMessage="1" error="Please select a Health and Wellbeing Board from the drop-down list" sqref="D165" xr:uid="{00000000-0002-0000-0100-000000000000}">
      <formula1>$Q$2:$Q$153</formula1>
    </dataValidation>
    <dataValidation type="list" allowBlank="1" showInputMessage="1" showErrorMessage="1" sqref="D173" xr:uid="{00000000-0002-0000-0100-000001000000}">
      <formula1>$M$156:$M$158</formula1>
    </dataValidation>
  </dataValidations>
  <hyperlinks>
    <hyperlink ref="B185" location="'2. Cover'!A59" display="2. Cover" xr:uid="{00000000-0004-0000-0100-000000000000}"/>
    <hyperlink ref="B186" location="'2. Cover'!A75" display="4. Strategic Narrative" xr:uid="{00000000-0004-0000-0100-000001000000}"/>
    <hyperlink ref="B187" location="'2. Cover'!A84" display="5. Income" xr:uid="{00000000-0004-0000-0100-000002000000}"/>
    <hyperlink ref="B188" location="'2. Cover'!A122" display="7. HICM" xr:uid="{00000000-0004-0000-0100-000003000000}"/>
    <hyperlink ref="B189" location="'2. Cover'!A152" display="8. Metrics" xr:uid="{00000000-0004-0000-0100-000004000000}"/>
    <hyperlink ref="D194" location="'2. Cover'!A1" display="^^ Link back to top" xr:uid="{00000000-0004-0000-0100-000005000000}"/>
    <hyperlink ref="B192:D192" location="'1. Guidance'!A1" display="&lt;&lt; Link to the Guidance sheet" xr:uid="{00000000-0004-0000-0100-000006000000}"/>
    <hyperlink ref="B190" location="'2. Cover'!A164" display="9. Planning Requirements" xr:uid="{00000000-0004-0000-0100-000007000000}"/>
  </hyperlinks>
  <pageMargins left="0.7" right="0.7" top="0.75" bottom="0.75" header="0.3" footer="0.3"/>
  <pageSetup paperSize="9" scale="51" fitToHeight="0" orientation="portrait" r:id="rId1"/>
  <rowBreaks count="1" manualBreakCount="1">
    <brk id="179" max="8" man="1"/>
  </rowBreaks>
  <colBreaks count="1" manualBreakCount="1">
    <brk id="10" max="19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P15"/>
  <sheetViews>
    <sheetView showGridLines="0" showRowColHeaders="0" zoomScaleNormal="100" workbookViewId="0">
      <selection activeCell="C12" sqref="C12"/>
    </sheetView>
  </sheetViews>
  <sheetFormatPr defaultColWidth="0" defaultRowHeight="0" customHeight="1" zeroHeight="1" x14ac:dyDescent="0.3"/>
  <cols>
    <col min="1" max="1" width="4.6640625" customWidth="1"/>
    <col min="2" max="2" width="47.6640625" customWidth="1"/>
    <col min="3" max="3" width="15.6640625" customWidth="1"/>
    <col min="4" max="4" width="80.6640625" customWidth="1"/>
    <col min="5" max="5" width="4.6640625" customWidth="1"/>
    <col min="6" max="6" width="0.88671875" customWidth="1"/>
    <col min="7" max="7" width="16.6640625" customWidth="1"/>
    <col min="8" max="8" width="0.88671875" customWidth="1"/>
    <col min="9" max="9" width="4.6640625" customWidth="1"/>
    <col min="10" max="12" width="9.109375" hidden="1" customWidth="1"/>
    <col min="13" max="13" width="4.6640625" customWidth="1"/>
    <col min="14" max="14" width="9.109375" hidden="1" customWidth="1"/>
    <col min="15" max="15" width="4.6640625" customWidth="1"/>
    <col min="16" max="16" width="0" hidden="1" customWidth="1"/>
    <col min="17" max="16384" width="9.109375" hidden="1"/>
  </cols>
  <sheetData>
    <row r="1" spans="2:14" ht="15" thickBot="1" x14ac:dyDescent="0.35">
      <c r="J1" s="3"/>
      <c r="K1" s="3"/>
      <c r="L1" s="3"/>
      <c r="N1" s="3"/>
    </row>
    <row r="2" spans="2:14" ht="18.600000000000001" thickBot="1" x14ac:dyDescent="0.4">
      <c r="B2" s="163" t="str">
        <f>'2. Cover'!B154</f>
        <v>Better Care Fund 2022-23 End of Year Template</v>
      </c>
      <c r="C2" s="164"/>
      <c r="J2" s="3"/>
      <c r="K2" s="3"/>
      <c r="L2" s="3"/>
      <c r="N2" s="3"/>
    </row>
    <row r="3" spans="2:14" ht="14.4" x14ac:dyDescent="0.3">
      <c r="B3" s="168" t="s">
        <v>28</v>
      </c>
      <c r="C3" s="168"/>
      <c r="J3" s="3"/>
      <c r="K3" s="3"/>
      <c r="L3" s="3"/>
      <c r="N3" s="3" t="s">
        <v>404</v>
      </c>
    </row>
    <row r="4" spans="2:14" ht="14.4" x14ac:dyDescent="0.3">
      <c r="J4" s="3"/>
      <c r="K4" s="3"/>
      <c r="L4" s="3"/>
      <c r="N4" s="3" t="s">
        <v>384</v>
      </c>
    </row>
    <row r="5" spans="2:14" ht="14.4" x14ac:dyDescent="0.3">
      <c r="B5" t="s">
        <v>405</v>
      </c>
      <c r="C5" s="169" t="str">
        <f>IF('Backsheet for muncher'!D9="&lt;Please select a Health and Wellbeing Board&gt;","Please select in '2. Cover' sheet",'Backsheet for muncher'!D9)</f>
        <v>Hillingdon</v>
      </c>
      <c r="D5" s="169"/>
      <c r="J5" s="3"/>
      <c r="K5" s="3"/>
      <c r="L5" s="3"/>
      <c r="N5" s="3" t="s">
        <v>385</v>
      </c>
    </row>
    <row r="6" spans="2:14" ht="14.4" x14ac:dyDescent="0.3">
      <c r="J6" s="3"/>
      <c r="K6" s="3"/>
      <c r="L6" s="3"/>
      <c r="N6" s="3"/>
    </row>
    <row r="7" spans="2:14" ht="14.4" x14ac:dyDescent="0.3">
      <c r="B7" s="166" t="s">
        <v>406</v>
      </c>
      <c r="C7" s="166"/>
      <c r="D7" s="166"/>
      <c r="F7" s="56"/>
      <c r="G7" s="57" t="s">
        <v>389</v>
      </c>
      <c r="H7" s="58"/>
      <c r="J7" s="3"/>
      <c r="K7" s="3"/>
      <c r="L7" s="3"/>
      <c r="N7" s="3"/>
    </row>
    <row r="8" spans="2:14" ht="30" customHeight="1" x14ac:dyDescent="0.3">
      <c r="B8" s="23" t="s">
        <v>407</v>
      </c>
      <c r="C8" s="23" t="s">
        <v>408</v>
      </c>
      <c r="D8" s="23" t="s">
        <v>409</v>
      </c>
      <c r="F8" s="59"/>
      <c r="G8" s="60" t="s">
        <v>390</v>
      </c>
      <c r="H8" s="61"/>
      <c r="J8" s="3"/>
      <c r="K8" s="3"/>
      <c r="L8" s="3"/>
      <c r="N8" s="3"/>
    </row>
    <row r="9" spans="2:14" ht="90" customHeight="1" x14ac:dyDescent="0.3">
      <c r="B9" s="47" t="s">
        <v>410</v>
      </c>
      <c r="C9" s="30" t="s">
        <v>384</v>
      </c>
      <c r="D9" s="31"/>
      <c r="F9" s="59"/>
      <c r="G9" s="66" t="str">
        <f>IF(SUM(J9:K9)=COUNTA(J9:K9),"Yes","No")</f>
        <v>Yes</v>
      </c>
      <c r="H9" s="61"/>
      <c r="J9" s="3">
        <f>IF(OR(C9="Yes",C9="No"),1,0)</f>
        <v>1</v>
      </c>
      <c r="K9" s="3">
        <f>IF(C9&lt;&gt;"No",1,IF(D9="",0,1))</f>
        <v>1</v>
      </c>
      <c r="L9" s="3"/>
      <c r="N9" s="3"/>
    </row>
    <row r="10" spans="2:14" ht="45" customHeight="1" x14ac:dyDescent="0.3">
      <c r="B10" s="47" t="s">
        <v>411</v>
      </c>
      <c r="C10" s="30" t="s">
        <v>384</v>
      </c>
      <c r="D10" s="31"/>
      <c r="F10" s="59"/>
      <c r="G10" s="66" t="str">
        <f>IF(SUM(J10:K10)=COUNTA(J10:K10),"Yes","No")</f>
        <v>Yes</v>
      </c>
      <c r="H10" s="61"/>
      <c r="J10" s="3">
        <f t="shared" ref="J10:J12" si="0">IF(OR(C10="Yes",C10="No"),1,0)</f>
        <v>1</v>
      </c>
      <c r="K10" s="3">
        <f t="shared" ref="K10:K12" si="1">IF(C10&lt;&gt;"No",1,IF(D10="",0,1))</f>
        <v>1</v>
      </c>
      <c r="L10" s="3"/>
      <c r="N10" s="3"/>
    </row>
    <row r="11" spans="2:14" ht="30" customHeight="1" x14ac:dyDescent="0.3">
      <c r="B11" s="47" t="s">
        <v>412</v>
      </c>
      <c r="C11" s="30" t="s">
        <v>384</v>
      </c>
      <c r="D11" s="31"/>
      <c r="F11" s="59"/>
      <c r="G11" s="66" t="str">
        <f>IF(SUM(J11:K11)=COUNTA(J11:K11),"Yes","No")</f>
        <v>Yes</v>
      </c>
      <c r="H11" s="61"/>
      <c r="J11" s="3">
        <f t="shared" si="0"/>
        <v>1</v>
      </c>
      <c r="K11" s="3">
        <f t="shared" si="1"/>
        <v>1</v>
      </c>
      <c r="L11" s="3"/>
      <c r="N11" s="3"/>
    </row>
    <row r="12" spans="2:14" ht="30" customHeight="1" x14ac:dyDescent="0.3">
      <c r="B12" s="47" t="s">
        <v>413</v>
      </c>
      <c r="C12" s="30" t="s">
        <v>384</v>
      </c>
      <c r="D12" s="31"/>
      <c r="F12" s="59"/>
      <c r="G12" s="66" t="str">
        <f>IF(SUM(J12:K12)=COUNTA(J12:K12),"Yes","No")</f>
        <v>Yes</v>
      </c>
      <c r="H12" s="61"/>
      <c r="J12" s="3">
        <f t="shared" si="0"/>
        <v>1</v>
      </c>
      <c r="K12" s="3">
        <f t="shared" si="1"/>
        <v>1</v>
      </c>
      <c r="L12" s="3"/>
      <c r="N12" s="3"/>
    </row>
    <row r="13" spans="2:14" ht="14.4" x14ac:dyDescent="0.3">
      <c r="F13" s="63"/>
      <c r="G13" s="64"/>
      <c r="H13" s="65"/>
      <c r="J13" s="3"/>
      <c r="K13" s="3"/>
      <c r="L13" s="3"/>
      <c r="N13" s="3"/>
    </row>
    <row r="14" spans="2:14" ht="14.4" x14ac:dyDescent="0.3">
      <c r="J14" s="3">
        <f>COUNTA(J9:L12)</f>
        <v>8</v>
      </c>
      <c r="K14" s="3">
        <f>SUM(J9:L12)</f>
        <v>8</v>
      </c>
      <c r="L14" s="6">
        <f>J14-K14</f>
        <v>0</v>
      </c>
      <c r="N14" s="3"/>
    </row>
    <row r="15" spans="2:14" ht="14.4" customHeight="1" x14ac:dyDescent="0.3">
      <c r="J15" s="3"/>
      <c r="K15" s="3"/>
      <c r="L15" s="3"/>
      <c r="N15" s="3"/>
    </row>
  </sheetData>
  <sheetProtection algorithmName="SHA-512" hashValue="U6Qjmpa289o5PaIQ6bmcYbGlcusNsBFQa2BwDn4ssF6rCR001dHp8L3srwTJvIL4a3gZCDiwBrvo+u4EsEwKJA==" saltValue="BVYzkBqLPHO1nRMIX9hWgQ==" spinCount="100000" sheet="1" objects="1" scenarios="1" formatColumns="0" formatRows="0" autoFilter="0"/>
  <mergeCells count="4">
    <mergeCell ref="B2:C2"/>
    <mergeCell ref="B3:C3"/>
    <mergeCell ref="C5:D5"/>
    <mergeCell ref="B7:D7"/>
  </mergeCells>
  <conditionalFormatting sqref="D9:D12">
    <cfRule type="expression" dxfId="32" priority="5">
      <formula>C9="No"</formula>
    </cfRule>
  </conditionalFormatting>
  <conditionalFormatting sqref="G9">
    <cfRule type="cellIs" dxfId="31" priority="4" operator="equal">
      <formula>"Yes"</formula>
    </cfRule>
  </conditionalFormatting>
  <conditionalFormatting sqref="G10">
    <cfRule type="cellIs" dxfId="30" priority="3" operator="equal">
      <formula>"Yes"</formula>
    </cfRule>
  </conditionalFormatting>
  <conditionalFormatting sqref="G11">
    <cfRule type="cellIs" dxfId="29" priority="2" operator="equal">
      <formula>"Yes"</formula>
    </cfRule>
  </conditionalFormatting>
  <conditionalFormatting sqref="G12">
    <cfRule type="cellIs" dxfId="28" priority="1" operator="equal">
      <formula>"Yes"</formula>
    </cfRule>
  </conditionalFormatting>
  <dataValidations count="1">
    <dataValidation type="list" allowBlank="1" showInputMessage="1" showErrorMessage="1" sqref="C9:C12" xr:uid="{00000000-0002-0000-0200-000000000000}">
      <formula1>$N$3:$N$5</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U23"/>
  <sheetViews>
    <sheetView showGridLines="0" showRowColHeaders="0" topLeftCell="A7" zoomScaleNormal="100" workbookViewId="0">
      <selection activeCell="D17" sqref="D17:G17"/>
    </sheetView>
  </sheetViews>
  <sheetFormatPr defaultColWidth="0" defaultRowHeight="14.4" customHeight="1" zeroHeight="1" x14ac:dyDescent="0.3"/>
  <cols>
    <col min="1" max="1" width="4.6640625" customWidth="1"/>
    <col min="2" max="2" width="15.6640625" customWidth="1"/>
    <col min="3" max="3" width="30.6640625" customWidth="1"/>
    <col min="4" max="7" width="9.109375" customWidth="1"/>
    <col min="8" max="8" width="23.6640625" customWidth="1"/>
    <col min="9" max="10" width="36.6640625" customWidth="1"/>
    <col min="11" max="11" width="4.6640625" customWidth="1"/>
    <col min="12" max="12" width="0.88671875" customWidth="1"/>
    <col min="13" max="13" width="16.6640625" customWidth="1"/>
    <col min="14" max="14" width="0.88671875" customWidth="1"/>
    <col min="15" max="15" width="4.6640625" customWidth="1"/>
    <col min="16" max="18" width="9.109375" hidden="1" customWidth="1"/>
    <col min="19" max="19" width="4.6640625" customWidth="1"/>
    <col min="20" max="20" width="9.109375" hidden="1" customWidth="1"/>
    <col min="21" max="21" width="4.6640625" hidden="1" customWidth="1"/>
    <col min="22" max="16384" width="9.109375" hidden="1"/>
  </cols>
  <sheetData>
    <row r="1" spans="2:20" ht="15" thickBot="1" x14ac:dyDescent="0.35">
      <c r="P1" s="3"/>
      <c r="Q1" s="3"/>
      <c r="R1" s="3"/>
      <c r="T1" s="3"/>
    </row>
    <row r="2" spans="2:20" ht="18.600000000000001" thickBot="1" x14ac:dyDescent="0.4">
      <c r="B2" s="163" t="str">
        <f>'2. Cover'!B154</f>
        <v>Better Care Fund 2022-23 End of Year Template</v>
      </c>
      <c r="C2" s="179"/>
      <c r="D2" s="164"/>
      <c r="P2" s="3"/>
      <c r="Q2" s="3"/>
      <c r="R2" s="3"/>
      <c r="T2" s="3"/>
    </row>
    <row r="3" spans="2:20" x14ac:dyDescent="0.3">
      <c r="B3" s="168" t="s">
        <v>37</v>
      </c>
      <c r="C3" s="168"/>
      <c r="D3" s="4"/>
      <c r="E3" s="4"/>
      <c r="F3" s="4"/>
      <c r="G3" s="4"/>
      <c r="P3" s="3"/>
      <c r="Q3" s="3"/>
      <c r="R3" s="3"/>
      <c r="T3" s="3" t="s">
        <v>404</v>
      </c>
    </row>
    <row r="4" spans="2:20" x14ac:dyDescent="0.3">
      <c r="P4" s="3"/>
      <c r="Q4" s="3"/>
      <c r="R4" s="3"/>
      <c r="T4" s="3" t="s">
        <v>414</v>
      </c>
    </row>
    <row r="5" spans="2:20" x14ac:dyDescent="0.3">
      <c r="B5" t="s">
        <v>405</v>
      </c>
      <c r="D5" s="176" t="str">
        <f>IF('Backsheet for muncher'!D9="&lt;Please select a Health and Wellbeing Board&gt;","Please select in '2. Cover' sheet",'Backsheet for muncher'!D9)</f>
        <v>Hillingdon</v>
      </c>
      <c r="E5" s="177"/>
      <c r="F5" s="177"/>
      <c r="G5" s="177"/>
      <c r="H5" s="178"/>
      <c r="P5" s="3"/>
      <c r="Q5" s="3"/>
      <c r="R5" s="3"/>
      <c r="T5" s="3" t="s">
        <v>415</v>
      </c>
    </row>
    <row r="6" spans="2:20" x14ac:dyDescent="0.3">
      <c r="P6" s="3"/>
      <c r="Q6" s="3"/>
      <c r="R6" s="3"/>
      <c r="T6" s="3" t="s">
        <v>416</v>
      </c>
    </row>
    <row r="7" spans="2:20" x14ac:dyDescent="0.3">
      <c r="B7" s="188" t="s">
        <v>417</v>
      </c>
      <c r="C7" s="188"/>
      <c r="D7" s="188"/>
      <c r="E7" s="188"/>
      <c r="F7" s="188"/>
      <c r="G7" s="188"/>
      <c r="H7" s="188"/>
      <c r="I7" s="188"/>
      <c r="J7" s="188"/>
      <c r="P7" s="3"/>
      <c r="Q7" s="3"/>
      <c r="R7" s="3"/>
      <c r="T7" s="3"/>
    </row>
    <row r="8" spans="2:20" x14ac:dyDescent="0.3">
      <c r="P8" s="3"/>
      <c r="Q8" s="3"/>
      <c r="R8" s="3"/>
      <c r="T8" s="3"/>
    </row>
    <row r="9" spans="2:20" ht="15" customHeight="1" x14ac:dyDescent="0.3">
      <c r="B9" s="186" t="s">
        <v>418</v>
      </c>
      <c r="C9" s="187" t="s">
        <v>419</v>
      </c>
      <c r="D9" s="187"/>
      <c r="E9" s="187"/>
      <c r="F9" s="187"/>
      <c r="G9" s="187"/>
      <c r="H9" s="187"/>
      <c r="I9" s="187"/>
      <c r="J9" s="187"/>
      <c r="P9" s="3"/>
      <c r="Q9" s="3"/>
      <c r="R9" s="3"/>
      <c r="T9" s="3"/>
    </row>
    <row r="10" spans="2:20" x14ac:dyDescent="0.3">
      <c r="B10" s="186"/>
      <c r="C10" s="187"/>
      <c r="D10" s="187"/>
      <c r="E10" s="187"/>
      <c r="F10" s="187"/>
      <c r="G10" s="187"/>
      <c r="H10" s="187"/>
      <c r="I10" s="187"/>
      <c r="J10" s="187"/>
      <c r="P10" s="3"/>
      <c r="Q10" s="3"/>
      <c r="R10" s="3"/>
      <c r="T10" s="3"/>
    </row>
    <row r="11" spans="2:20" x14ac:dyDescent="0.3">
      <c r="B11" s="15" t="s">
        <v>420</v>
      </c>
      <c r="C11" t="s">
        <v>421</v>
      </c>
      <c r="L11" s="56"/>
      <c r="M11" s="57" t="s">
        <v>389</v>
      </c>
      <c r="N11" s="58"/>
      <c r="P11" s="3"/>
      <c r="Q11" s="3"/>
      <c r="R11" s="3"/>
      <c r="T11" s="3"/>
    </row>
    <row r="12" spans="2:20" x14ac:dyDescent="0.3">
      <c r="L12" s="59"/>
      <c r="M12" s="60" t="s">
        <v>390</v>
      </c>
      <c r="N12" s="61"/>
      <c r="P12" s="3"/>
      <c r="Q12" s="3"/>
      <c r="R12" s="3"/>
      <c r="T12" s="3"/>
    </row>
    <row r="13" spans="2:20" ht="45" customHeight="1" x14ac:dyDescent="0.3">
      <c r="B13" s="47" t="s">
        <v>422</v>
      </c>
      <c r="C13" s="47" t="s">
        <v>423</v>
      </c>
      <c r="D13" s="183" t="s">
        <v>424</v>
      </c>
      <c r="E13" s="184"/>
      <c r="F13" s="184"/>
      <c r="G13" s="185"/>
      <c r="H13" s="47" t="s">
        <v>425</v>
      </c>
      <c r="I13" s="47" t="s">
        <v>426</v>
      </c>
      <c r="J13" s="47" t="s">
        <v>420</v>
      </c>
      <c r="L13" s="59"/>
      <c r="M13" s="62"/>
      <c r="N13" s="61"/>
      <c r="P13" s="3"/>
      <c r="Q13" s="3"/>
      <c r="R13" s="3"/>
      <c r="T13" s="3"/>
    </row>
    <row r="14" spans="2:20" ht="75" customHeight="1" x14ac:dyDescent="0.3">
      <c r="B14" s="79" t="s">
        <v>427</v>
      </c>
      <c r="C14" s="29" t="s">
        <v>428</v>
      </c>
      <c r="D14" s="180">
        <f>IFERROR(INDEX('Metrics backsheet'!$C$4:$C$154,MATCH('Backsheet for muncher'!$C$9,'Metrics backsheet'!$A$4:$A$154,0)),"")</f>
        <v>874</v>
      </c>
      <c r="E14" s="181"/>
      <c r="F14" s="181"/>
      <c r="G14" s="182"/>
      <c r="H14" s="80" t="s">
        <v>414</v>
      </c>
      <c r="I14" s="80" t="s">
        <v>2936</v>
      </c>
      <c r="J14" s="80" t="s">
        <v>2931</v>
      </c>
      <c r="L14" s="59"/>
      <c r="M14" s="66" t="str">
        <f>IF(SUM(P14:R14)=COUNTA(P14:R14),"Yes","No")</f>
        <v>Yes</v>
      </c>
      <c r="N14" s="61"/>
      <c r="P14" s="3">
        <f>COUNTIF($T$4:$T$6,H14)</f>
        <v>1</v>
      </c>
      <c r="Q14" s="3">
        <f>IF(I14="",0,1)</f>
        <v>1</v>
      </c>
      <c r="R14" s="3">
        <f>IF(J14="",0,1)</f>
        <v>1</v>
      </c>
      <c r="T14" s="3"/>
    </row>
    <row r="15" spans="2:20" ht="75" customHeight="1" x14ac:dyDescent="0.3">
      <c r="B15" s="79" t="s">
        <v>429</v>
      </c>
      <c r="C15" s="29" t="s">
        <v>430</v>
      </c>
      <c r="D15" s="173">
        <f>IFERROR(INDEX('Metrics backsheet'!$D$4:$D$154,MATCH('Backsheet for muncher'!$C$9,'Metrics backsheet'!$A$4:$A$154,0)),"")</f>
        <v>0.93226681635326036</v>
      </c>
      <c r="E15" s="174"/>
      <c r="F15" s="174"/>
      <c r="G15" s="175"/>
      <c r="H15" s="80" t="s">
        <v>415</v>
      </c>
      <c r="I15" s="80" t="s">
        <v>2937</v>
      </c>
      <c r="J15" s="80" t="s">
        <v>2932</v>
      </c>
      <c r="L15" s="59"/>
      <c r="M15" s="66" t="str">
        <f t="shared" ref="M15:M17" si="0">IF(SUM(P15:R15)=COUNTA(P15:R15),"Yes","No")</f>
        <v>Yes</v>
      </c>
      <c r="N15" s="61"/>
      <c r="P15" s="3">
        <f t="shared" ref="P15:P17" si="1">COUNTIF($T$4:$T$6,H15)</f>
        <v>1</v>
      </c>
      <c r="Q15" s="3">
        <f t="shared" ref="Q15:Q17" si="2">IF(I15="",0,1)</f>
        <v>1</v>
      </c>
      <c r="R15" s="3">
        <f t="shared" ref="R15:R17" si="3">IF(J15="",0,1)</f>
        <v>1</v>
      </c>
      <c r="T15" s="3"/>
    </row>
    <row r="16" spans="2:20" ht="75" customHeight="1" x14ac:dyDescent="0.3">
      <c r="B16" s="79" t="s">
        <v>434</v>
      </c>
      <c r="C16" s="81" t="s">
        <v>431</v>
      </c>
      <c r="D16" s="170">
        <f>IFERROR(INDEX('Metrics backsheet'!$G$4:$G$154,MATCH('Backsheet for muncher'!$C$9,'Metrics backsheet'!$A$4:$A$154,0)),"")</f>
        <v>776.25916371089045</v>
      </c>
      <c r="E16" s="171"/>
      <c r="F16" s="171"/>
      <c r="G16" s="172"/>
      <c r="H16" s="80" t="s">
        <v>416</v>
      </c>
      <c r="I16" s="80" t="s">
        <v>2938</v>
      </c>
      <c r="J16" s="80" t="s">
        <v>2933</v>
      </c>
      <c r="L16" s="59"/>
      <c r="M16" s="66" t="str">
        <f t="shared" si="0"/>
        <v>Yes</v>
      </c>
      <c r="N16" s="61"/>
      <c r="P16" s="3">
        <f t="shared" si="1"/>
        <v>1</v>
      </c>
      <c r="Q16" s="3">
        <f t="shared" si="2"/>
        <v>1</v>
      </c>
      <c r="R16" s="3">
        <f t="shared" si="3"/>
        <v>1</v>
      </c>
      <c r="T16" s="3"/>
    </row>
    <row r="17" spans="2:20" ht="75" customHeight="1" x14ac:dyDescent="0.3">
      <c r="B17" s="79" t="s">
        <v>432</v>
      </c>
      <c r="C17" s="81" t="s">
        <v>433</v>
      </c>
      <c r="D17" s="173">
        <f>IFERROR(INDEX('Metrics backsheet'!$J$4:$J$154,MATCH('Backsheet for muncher'!$C$9,'Metrics backsheet'!$A$4:$A$154,0)),"")</f>
        <v>0.90476190476190477</v>
      </c>
      <c r="E17" s="174"/>
      <c r="F17" s="174"/>
      <c r="G17" s="175"/>
      <c r="H17" s="80" t="s">
        <v>414</v>
      </c>
      <c r="I17" s="80" t="s">
        <v>2923</v>
      </c>
      <c r="J17" s="80" t="s">
        <v>2930</v>
      </c>
      <c r="L17" s="59"/>
      <c r="M17" s="66" t="str">
        <f t="shared" si="0"/>
        <v>Yes</v>
      </c>
      <c r="N17" s="61"/>
      <c r="P17" s="3">
        <f t="shared" si="1"/>
        <v>1</v>
      </c>
      <c r="Q17" s="3">
        <f t="shared" si="2"/>
        <v>1</v>
      </c>
      <c r="R17" s="3">
        <f t="shared" si="3"/>
        <v>1</v>
      </c>
      <c r="T17" s="3"/>
    </row>
    <row r="18" spans="2:20" x14ac:dyDescent="0.3">
      <c r="L18" s="63"/>
      <c r="M18" s="64"/>
      <c r="N18" s="65"/>
      <c r="P18" s="3"/>
      <c r="Q18" s="3"/>
      <c r="R18" s="3"/>
      <c r="T18" s="3"/>
    </row>
    <row r="19" spans="2:20" x14ac:dyDescent="0.3">
      <c r="P19" s="3">
        <f>COUNTA(P14:R17)</f>
        <v>12</v>
      </c>
      <c r="Q19" s="3">
        <f>SUM(P14:R17)</f>
        <v>12</v>
      </c>
      <c r="R19" s="6">
        <f>P19-Q19</f>
        <v>0</v>
      </c>
      <c r="T19" s="3"/>
    </row>
    <row r="20" spans="2:20" ht="14.4" customHeight="1" x14ac:dyDescent="0.3">
      <c r="P20" s="3"/>
      <c r="Q20" s="3"/>
      <c r="R20" s="3"/>
      <c r="T20" s="3"/>
    </row>
    <row r="21" spans="2:20" ht="14.4" customHeight="1" x14ac:dyDescent="0.3">
      <c r="P21" s="3"/>
      <c r="Q21" s="3"/>
      <c r="R21" s="3"/>
      <c r="T21" s="3"/>
    </row>
    <row r="22" spans="2:20" ht="14.4" customHeight="1" x14ac:dyDescent="0.3"/>
    <row r="23" spans="2:20" ht="14.4" customHeight="1" x14ac:dyDescent="0.3"/>
  </sheetData>
  <sheetProtection algorithmName="SHA-512" hashValue="CTadp0wwX+IWZidjHi+W8kfpDvQZxXmcu1vInahx6KAdSHUYfoGNQCTDqOyLMPFN+czo0UBGvMuPEikOef3lyA==" saltValue="inspvMqWvbrgnDAu0A3dtA==" spinCount="100000" sheet="1" objects="1" scenarios="1" formatColumns="0" formatRows="0" autoFilter="0"/>
  <mergeCells count="11">
    <mergeCell ref="D16:G16"/>
    <mergeCell ref="D17:G17"/>
    <mergeCell ref="D5:H5"/>
    <mergeCell ref="B2:D2"/>
    <mergeCell ref="D14:G14"/>
    <mergeCell ref="D15:G15"/>
    <mergeCell ref="D13:G13"/>
    <mergeCell ref="B3:C3"/>
    <mergeCell ref="B9:B10"/>
    <mergeCell ref="C9:J10"/>
    <mergeCell ref="B7:J7"/>
  </mergeCells>
  <conditionalFormatting sqref="M14:M17">
    <cfRule type="cellIs" dxfId="27" priority="1" operator="equal">
      <formula>"Yes"</formula>
    </cfRule>
  </conditionalFormatting>
  <dataValidations count="1">
    <dataValidation type="list" allowBlank="1" showInputMessage="1" showErrorMessage="1" errorTitle="Invalid Entry" error="Please select one option from the drop-down list" sqref="H14 H15:H17" xr:uid="{00000000-0002-0000-0300-000000000000}">
      <formula1>$T$3:$T$6</formula1>
    </dataValidation>
  </dataValidations>
  <pageMargins left="0.7" right="0.7" top="0.75" bottom="0.75" header="0.3" footer="0.3"/>
  <pageSetup paperSize="9"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sheetPr>
  <dimension ref="A2:J154"/>
  <sheetViews>
    <sheetView showGridLines="0" workbookViewId="0">
      <selection activeCell="F13" sqref="F13"/>
    </sheetView>
  </sheetViews>
  <sheetFormatPr defaultRowHeight="14.4" x14ac:dyDescent="0.3"/>
  <cols>
    <col min="1" max="1" width="10" bestFit="1" customWidth="1"/>
    <col min="2" max="2" width="34.44140625" bestFit="1" customWidth="1"/>
    <col min="3" max="10" width="12.33203125" bestFit="1" customWidth="1"/>
  </cols>
  <sheetData>
    <row r="2" spans="1:10" ht="43.2" x14ac:dyDescent="0.3">
      <c r="A2" s="15"/>
      <c r="B2" s="15"/>
      <c r="C2" s="98" t="s">
        <v>427</v>
      </c>
      <c r="D2" s="98" t="s">
        <v>429</v>
      </c>
      <c r="E2" s="97" t="s">
        <v>434</v>
      </c>
      <c r="F2" s="97"/>
      <c r="G2" s="97"/>
      <c r="H2" s="97" t="s">
        <v>432</v>
      </c>
      <c r="I2" s="97"/>
      <c r="J2" s="97"/>
    </row>
    <row r="3" spans="1:10" ht="43.2" x14ac:dyDescent="0.3">
      <c r="A3" s="15" t="s">
        <v>435</v>
      </c>
      <c r="B3" s="15" t="s">
        <v>436</v>
      </c>
      <c r="C3" s="98" t="s">
        <v>437</v>
      </c>
      <c r="D3" s="98" t="s">
        <v>438</v>
      </c>
      <c r="E3" s="98" t="s">
        <v>434</v>
      </c>
      <c r="F3" s="98" t="s">
        <v>439</v>
      </c>
      <c r="G3" s="98" t="s">
        <v>440</v>
      </c>
      <c r="H3" s="98" t="s">
        <v>441</v>
      </c>
      <c r="I3" s="98" t="s">
        <v>442</v>
      </c>
      <c r="J3" s="98" t="s">
        <v>438</v>
      </c>
    </row>
    <row r="4" spans="1:10" x14ac:dyDescent="0.3">
      <c r="A4" t="s">
        <v>79</v>
      </c>
      <c r="B4" t="s">
        <v>80</v>
      </c>
      <c r="C4" s="95">
        <v>760.51004203643163</v>
      </c>
      <c r="D4" s="96">
        <v>0.91061623189828744</v>
      </c>
      <c r="E4" s="94">
        <v>135</v>
      </c>
      <c r="F4" s="94">
        <v>20249.445</v>
      </c>
      <c r="G4" s="94">
        <v>666.68493877239598</v>
      </c>
      <c r="H4" s="94">
        <v>130</v>
      </c>
      <c r="I4" s="94">
        <v>155</v>
      </c>
      <c r="J4" s="96">
        <v>0.83870967741935487</v>
      </c>
    </row>
    <row r="5" spans="1:10" x14ac:dyDescent="0.3">
      <c r="A5" t="s">
        <v>81</v>
      </c>
      <c r="B5" t="s">
        <v>82</v>
      </c>
      <c r="C5" s="95">
        <v>347</v>
      </c>
      <c r="D5" s="96">
        <v>0.9236694677871149</v>
      </c>
      <c r="E5" s="94">
        <v>269</v>
      </c>
      <c r="F5" s="94">
        <v>61007.970999999998</v>
      </c>
      <c r="G5" s="94">
        <v>440.92598981860908</v>
      </c>
      <c r="H5" s="94">
        <v>340</v>
      </c>
      <c r="I5" s="94">
        <v>439</v>
      </c>
      <c r="J5" s="96">
        <v>0.7744874715261959</v>
      </c>
    </row>
    <row r="6" spans="1:10" x14ac:dyDescent="0.3">
      <c r="A6" t="s">
        <v>83</v>
      </c>
      <c r="B6" t="s">
        <v>84</v>
      </c>
      <c r="C6" s="95">
        <v>1290</v>
      </c>
      <c r="D6" s="96">
        <v>0.92943458153065794</v>
      </c>
      <c r="E6" s="94">
        <v>432</v>
      </c>
      <c r="F6" s="94">
        <v>50959.392999999996</v>
      </c>
      <c r="G6" s="94">
        <v>847.73380248073215</v>
      </c>
      <c r="H6" s="94">
        <v>126</v>
      </c>
      <c r="I6" s="94">
        <v>140</v>
      </c>
      <c r="J6" s="96">
        <v>0.9</v>
      </c>
    </row>
    <row r="7" spans="1:10" x14ac:dyDescent="0.3">
      <c r="A7" t="s">
        <v>85</v>
      </c>
      <c r="B7" t="s">
        <v>86</v>
      </c>
      <c r="C7" s="95">
        <v>546</v>
      </c>
      <c r="D7" s="96">
        <v>0.91778234086242305</v>
      </c>
      <c r="E7" s="94">
        <v>222</v>
      </c>
      <c r="F7" s="94">
        <v>38105.453999999998</v>
      </c>
      <c r="G7" s="94">
        <v>582.59376728591133</v>
      </c>
      <c r="H7" s="94">
        <v>140</v>
      </c>
      <c r="I7" s="94">
        <v>190</v>
      </c>
      <c r="J7" s="96">
        <v>0.73684210526315785</v>
      </c>
    </row>
    <row r="8" spans="1:10" x14ac:dyDescent="0.3">
      <c r="A8" t="s">
        <v>87</v>
      </c>
      <c r="B8" t="s">
        <v>88</v>
      </c>
      <c r="C8" s="95">
        <v>815</v>
      </c>
      <c r="D8" s="96">
        <v>0.97041259500542887</v>
      </c>
      <c r="E8" s="94">
        <v>220</v>
      </c>
      <c r="F8" s="94">
        <v>32610.499</v>
      </c>
      <c r="G8" s="94">
        <v>674.62935786416517</v>
      </c>
      <c r="H8" s="94">
        <v>77</v>
      </c>
      <c r="I8" s="94">
        <v>96</v>
      </c>
      <c r="J8" s="96">
        <v>0.80208333333333337</v>
      </c>
    </row>
    <row r="9" spans="1:10" x14ac:dyDescent="0.3">
      <c r="A9" t="s">
        <v>89</v>
      </c>
      <c r="B9" t="s">
        <v>90</v>
      </c>
      <c r="C9" s="95">
        <v>739</v>
      </c>
      <c r="D9" s="96">
        <v>0.90829808345083296</v>
      </c>
      <c r="E9" s="94">
        <v>181</v>
      </c>
      <c r="F9" s="94">
        <v>42097.010999999999</v>
      </c>
      <c r="G9" s="94">
        <v>429.95926717932542</v>
      </c>
      <c r="H9" s="94">
        <v>183</v>
      </c>
      <c r="I9" s="94">
        <v>210</v>
      </c>
      <c r="J9" s="96">
        <v>0.87142857142857144</v>
      </c>
    </row>
    <row r="10" spans="1:10" x14ac:dyDescent="0.3">
      <c r="A10" t="s">
        <v>91</v>
      </c>
      <c r="B10" t="s">
        <v>92</v>
      </c>
      <c r="C10" s="95">
        <v>1155</v>
      </c>
      <c r="D10" s="96">
        <v>0.94251105556623727</v>
      </c>
      <c r="E10" s="94">
        <v>710</v>
      </c>
      <c r="F10" s="94">
        <v>153091.82699999999</v>
      </c>
      <c r="G10" s="94">
        <v>463.77394137441451</v>
      </c>
      <c r="H10" s="94">
        <v>1440</v>
      </c>
      <c r="I10" s="94">
        <v>1800</v>
      </c>
      <c r="J10" s="96">
        <v>0.8</v>
      </c>
    </row>
    <row r="11" spans="1:10" x14ac:dyDescent="0.3">
      <c r="A11" t="s">
        <v>93</v>
      </c>
      <c r="B11" t="s">
        <v>94</v>
      </c>
      <c r="C11" s="95">
        <v>1326</v>
      </c>
      <c r="D11" s="96">
        <v>0.90902045877247362</v>
      </c>
      <c r="E11" s="94">
        <v>150</v>
      </c>
      <c r="F11" s="94">
        <v>22453.605</v>
      </c>
      <c r="G11" s="94">
        <v>668.04417375294531</v>
      </c>
      <c r="H11" s="94">
        <v>669</v>
      </c>
      <c r="I11" s="94">
        <v>836</v>
      </c>
      <c r="J11" s="96">
        <v>0.80023923444976075</v>
      </c>
    </row>
    <row r="12" spans="1:10" x14ac:dyDescent="0.3">
      <c r="A12" t="s">
        <v>95</v>
      </c>
      <c r="B12" t="s">
        <v>96</v>
      </c>
      <c r="C12" s="95">
        <v>1620</v>
      </c>
      <c r="D12" s="96">
        <v>0.96423096576392442</v>
      </c>
      <c r="E12" s="94">
        <v>135</v>
      </c>
      <c r="F12" s="94">
        <v>29028.917000000001</v>
      </c>
      <c r="G12" s="94">
        <v>465.05351887567838</v>
      </c>
      <c r="H12" s="94">
        <v>60</v>
      </c>
      <c r="I12" s="94">
        <v>75</v>
      </c>
      <c r="J12" s="96">
        <v>0.8</v>
      </c>
    </row>
    <row r="13" spans="1:10" x14ac:dyDescent="0.3">
      <c r="A13" t="s">
        <v>97</v>
      </c>
      <c r="B13" t="s">
        <v>98</v>
      </c>
      <c r="C13" s="95">
        <v>761.19999999999993</v>
      </c>
      <c r="D13" s="96">
        <v>0.93726019281005646</v>
      </c>
      <c r="E13" s="94">
        <v>386</v>
      </c>
      <c r="F13" s="94">
        <v>51252.385000000002</v>
      </c>
      <c r="G13" s="94">
        <v>753.13568334429704</v>
      </c>
      <c r="H13" s="94">
        <v>184</v>
      </c>
      <c r="I13" s="94">
        <v>226</v>
      </c>
      <c r="J13" s="96">
        <v>0.81415929203539827</v>
      </c>
    </row>
    <row r="14" spans="1:10" x14ac:dyDescent="0.3">
      <c r="A14" t="s">
        <v>99</v>
      </c>
      <c r="B14" t="s">
        <v>100</v>
      </c>
      <c r="C14" s="95">
        <v>800</v>
      </c>
      <c r="D14" s="96">
        <v>0.93455797933409879</v>
      </c>
      <c r="E14" s="94">
        <v>360</v>
      </c>
      <c r="F14" s="94">
        <v>88785.062999999893</v>
      </c>
      <c r="G14" s="94">
        <v>405.47360990215259</v>
      </c>
      <c r="H14" s="94">
        <v>264</v>
      </c>
      <c r="I14" s="94">
        <v>276</v>
      </c>
      <c r="J14" s="96">
        <v>0.95652173913043481</v>
      </c>
    </row>
    <row r="15" spans="1:10" x14ac:dyDescent="0.3">
      <c r="A15" t="s">
        <v>101</v>
      </c>
      <c r="B15" t="s">
        <v>102</v>
      </c>
      <c r="C15" s="95">
        <v>554</v>
      </c>
      <c r="D15" s="96">
        <v>0.93034589326043027</v>
      </c>
      <c r="E15" s="94">
        <v>110</v>
      </c>
      <c r="F15" s="94">
        <v>19510.467000000001</v>
      </c>
      <c r="G15" s="94">
        <v>563.79993364587324</v>
      </c>
      <c r="H15" s="94">
        <v>70</v>
      </c>
      <c r="I15" s="94">
        <v>80</v>
      </c>
      <c r="J15" s="96">
        <v>0.875</v>
      </c>
    </row>
    <row r="16" spans="1:10" x14ac:dyDescent="0.3">
      <c r="A16" t="s">
        <v>103</v>
      </c>
      <c r="B16" t="s">
        <v>104</v>
      </c>
      <c r="C16" s="95">
        <v>4888</v>
      </c>
      <c r="D16" s="96">
        <v>0.94047287899860921</v>
      </c>
      <c r="E16" s="94">
        <v>426</v>
      </c>
      <c r="F16" s="94">
        <v>84800.774000000005</v>
      </c>
      <c r="G16" s="94">
        <v>502.35390540185392</v>
      </c>
      <c r="H16" s="94">
        <v>283</v>
      </c>
      <c r="I16" s="94">
        <v>358</v>
      </c>
      <c r="J16" s="96">
        <v>0.79050279329608941</v>
      </c>
    </row>
    <row r="17" spans="1:10" x14ac:dyDescent="0.3">
      <c r="A17" t="s">
        <v>105</v>
      </c>
      <c r="B17" t="s">
        <v>106</v>
      </c>
      <c r="C17" s="95">
        <v>695</v>
      </c>
      <c r="D17" s="96">
        <v>0.96030909363188977</v>
      </c>
      <c r="E17" s="94">
        <v>80</v>
      </c>
      <c r="F17" s="94">
        <v>45347.184999999998</v>
      </c>
      <c r="G17" s="94">
        <v>176.41668385810499</v>
      </c>
      <c r="H17" s="94">
        <v>380</v>
      </c>
      <c r="I17" s="94">
        <v>400</v>
      </c>
      <c r="J17" s="96">
        <v>0.95</v>
      </c>
    </row>
    <row r="18" spans="1:10" x14ac:dyDescent="0.3">
      <c r="A18" t="s">
        <v>107</v>
      </c>
      <c r="B18" t="s">
        <v>108</v>
      </c>
      <c r="C18" s="95">
        <v>430</v>
      </c>
      <c r="D18" s="96">
        <v>0.90659409409409408</v>
      </c>
      <c r="E18" s="94">
        <v>253</v>
      </c>
      <c r="F18" s="94">
        <v>39869.667000000001</v>
      </c>
      <c r="G18" s="94">
        <v>634.5676275650859</v>
      </c>
      <c r="H18" s="94">
        <v>444</v>
      </c>
      <c r="I18" s="94">
        <v>559</v>
      </c>
      <c r="J18" s="96">
        <v>0.79427549194991054</v>
      </c>
    </row>
    <row r="19" spans="1:10" x14ac:dyDescent="0.3">
      <c r="A19" t="s">
        <v>109</v>
      </c>
      <c r="B19" t="s">
        <v>110</v>
      </c>
      <c r="C19" s="95">
        <v>756</v>
      </c>
      <c r="D19" s="96">
        <v>0.96085526315789471</v>
      </c>
      <c r="E19" s="94">
        <v>550</v>
      </c>
      <c r="F19" s="94">
        <v>61475.489000000001</v>
      </c>
      <c r="G19" s="94">
        <v>894.66551457606136</v>
      </c>
      <c r="H19" s="94">
        <v>298</v>
      </c>
      <c r="I19" s="94">
        <v>337</v>
      </c>
      <c r="J19" s="96">
        <v>0.88427299703264095</v>
      </c>
    </row>
    <row r="20" spans="1:10" x14ac:dyDescent="0.3">
      <c r="A20" t="s">
        <v>111</v>
      </c>
      <c r="B20" t="s">
        <v>112</v>
      </c>
      <c r="C20" s="95">
        <v>529</v>
      </c>
      <c r="D20" s="96">
        <v>0.93256469192555791</v>
      </c>
      <c r="E20" s="94">
        <v>244</v>
      </c>
      <c r="F20" s="94">
        <v>59389.24</v>
      </c>
      <c r="G20" s="94">
        <v>410.84883389651054</v>
      </c>
      <c r="H20" s="94">
        <v>493</v>
      </c>
      <c r="I20" s="94">
        <v>530</v>
      </c>
      <c r="J20" s="96">
        <v>0.93018867924528303</v>
      </c>
    </row>
    <row r="21" spans="1:10" x14ac:dyDescent="0.3">
      <c r="A21" t="s">
        <v>113</v>
      </c>
      <c r="B21" t="s">
        <v>114</v>
      </c>
      <c r="C21" s="95">
        <v>471</v>
      </c>
      <c r="D21" s="96">
        <v>0.9340285055543911</v>
      </c>
      <c r="E21" s="94">
        <v>525</v>
      </c>
      <c r="F21" s="94">
        <v>107355.613</v>
      </c>
      <c r="G21" s="94">
        <v>489.02892483134531</v>
      </c>
      <c r="H21" s="94">
        <v>216</v>
      </c>
      <c r="I21" s="94">
        <v>250</v>
      </c>
      <c r="J21" s="96">
        <v>0.86399999999999999</v>
      </c>
    </row>
    <row r="22" spans="1:10" x14ac:dyDescent="0.3">
      <c r="A22" t="s">
        <v>115</v>
      </c>
      <c r="B22" t="s">
        <v>116</v>
      </c>
      <c r="C22" s="95">
        <v>994</v>
      </c>
      <c r="D22" s="96">
        <v>0.9161125623367371</v>
      </c>
      <c r="E22" s="94">
        <v>190</v>
      </c>
      <c r="F22" s="94">
        <v>35965.188999999998</v>
      </c>
      <c r="G22" s="94">
        <v>528.2886181968903</v>
      </c>
      <c r="H22" s="94">
        <v>105</v>
      </c>
      <c r="I22" s="94">
        <v>120</v>
      </c>
      <c r="J22" s="96">
        <v>0.875</v>
      </c>
    </row>
    <row r="23" spans="1:10" x14ac:dyDescent="0.3">
      <c r="A23" t="s">
        <v>117</v>
      </c>
      <c r="B23" t="s">
        <v>118</v>
      </c>
      <c r="C23" s="95">
        <v>857</v>
      </c>
      <c r="D23" s="96">
        <v>0.93556070958440418</v>
      </c>
      <c r="E23" s="94">
        <v>198</v>
      </c>
      <c r="F23" s="94">
        <v>41651.93</v>
      </c>
      <c r="G23" s="94">
        <v>475.36812819958163</v>
      </c>
      <c r="H23" s="94">
        <v>123</v>
      </c>
      <c r="I23" s="94">
        <v>155</v>
      </c>
      <c r="J23" s="96">
        <v>0.79354838709677422</v>
      </c>
    </row>
    <row r="24" spans="1:10" x14ac:dyDescent="0.3">
      <c r="A24" t="s">
        <v>119</v>
      </c>
      <c r="B24" t="s">
        <v>120</v>
      </c>
      <c r="C24" s="95">
        <v>765</v>
      </c>
      <c r="D24" s="96">
        <v>0.90935808197989176</v>
      </c>
      <c r="E24" s="94">
        <v>792</v>
      </c>
      <c r="F24" s="94">
        <v>131393.486</v>
      </c>
      <c r="G24" s="94">
        <v>602.76960761966541</v>
      </c>
      <c r="H24" s="94">
        <v>283</v>
      </c>
      <c r="I24" s="94">
        <v>392</v>
      </c>
      <c r="J24" s="96">
        <v>0.72193877551020413</v>
      </c>
    </row>
    <row r="25" spans="1:10" x14ac:dyDescent="0.3">
      <c r="A25" t="s">
        <v>121</v>
      </c>
      <c r="B25" t="s">
        <v>122</v>
      </c>
      <c r="C25" s="95">
        <v>541</v>
      </c>
      <c r="D25" s="96">
        <v>0.92613601707837756</v>
      </c>
      <c r="E25" s="94">
        <v>139</v>
      </c>
      <c r="F25" s="94">
        <v>35115.356</v>
      </c>
      <c r="G25" s="94">
        <v>395.83821960967731</v>
      </c>
      <c r="H25" s="94">
        <v>190</v>
      </c>
      <c r="I25" s="94">
        <v>232</v>
      </c>
      <c r="J25" s="96">
        <v>0.81896551724137934</v>
      </c>
    </row>
    <row r="26" spans="1:10" x14ac:dyDescent="0.3">
      <c r="A26" t="s">
        <v>123</v>
      </c>
      <c r="B26" t="s">
        <v>124</v>
      </c>
      <c r="C26" s="95">
        <v>678.23019381162862</v>
      </c>
      <c r="D26" s="96">
        <v>0.94871794871794868</v>
      </c>
      <c r="E26" s="94">
        <v>225</v>
      </c>
      <c r="F26" s="94">
        <v>55294.406000000003</v>
      </c>
      <c r="G26" s="94">
        <v>406.91277161020594</v>
      </c>
      <c r="H26" s="94">
        <v>380</v>
      </c>
      <c r="I26" s="94">
        <v>400</v>
      </c>
      <c r="J26" s="96">
        <v>0.95</v>
      </c>
    </row>
    <row r="27" spans="1:10" x14ac:dyDescent="0.3">
      <c r="A27" t="s">
        <v>125</v>
      </c>
      <c r="B27" t="s">
        <v>126</v>
      </c>
      <c r="C27" s="95">
        <v>689</v>
      </c>
      <c r="D27" s="96">
        <v>0.89285038774352188</v>
      </c>
      <c r="E27" s="94">
        <v>610</v>
      </c>
      <c r="F27" s="94">
        <v>92794.066000000006</v>
      </c>
      <c r="G27" s="94">
        <v>657.36962102727557</v>
      </c>
      <c r="H27" s="94">
        <v>263</v>
      </c>
      <c r="I27" s="94">
        <v>320</v>
      </c>
      <c r="J27" s="96">
        <v>0.82187500000000002</v>
      </c>
    </row>
    <row r="28" spans="1:10" x14ac:dyDescent="0.3">
      <c r="A28" t="s">
        <v>127</v>
      </c>
      <c r="B28" t="s">
        <v>128</v>
      </c>
      <c r="C28" s="95">
        <v>741</v>
      </c>
      <c r="D28" s="96">
        <v>0.88996895746946725</v>
      </c>
      <c r="E28" s="94">
        <v>393</v>
      </c>
      <c r="F28" s="94">
        <v>78516.706999999995</v>
      </c>
      <c r="G28" s="94">
        <v>500.53041577507832</v>
      </c>
      <c r="H28" s="94">
        <v>30</v>
      </c>
      <c r="I28" s="94">
        <v>42</v>
      </c>
      <c r="J28" s="96">
        <v>0.7142857142857143</v>
      </c>
    </row>
    <row r="29" spans="1:10" x14ac:dyDescent="0.3">
      <c r="A29" t="s">
        <v>129</v>
      </c>
      <c r="B29" t="s">
        <v>130</v>
      </c>
      <c r="C29" s="95">
        <v>184</v>
      </c>
      <c r="D29" s="96">
        <v>0.92466089694058606</v>
      </c>
      <c r="E29" s="94">
        <v>5</v>
      </c>
      <c r="F29" s="94">
        <v>1664.056</v>
      </c>
      <c r="G29" s="94">
        <v>300.47065723749682</v>
      </c>
      <c r="H29" s="94">
        <v>9</v>
      </c>
      <c r="I29" s="94">
        <v>10</v>
      </c>
      <c r="J29" s="96">
        <v>0.9</v>
      </c>
    </row>
    <row r="30" spans="1:10" x14ac:dyDescent="0.3">
      <c r="A30" t="s">
        <v>131</v>
      </c>
      <c r="B30" t="s">
        <v>132</v>
      </c>
      <c r="C30" s="95">
        <v>564</v>
      </c>
      <c r="D30" s="96">
        <v>0.86906777187554729</v>
      </c>
      <c r="E30" s="94">
        <v>438</v>
      </c>
      <c r="F30" s="94">
        <v>151232.57500000001</v>
      </c>
      <c r="G30" s="94">
        <v>289.62014301482338</v>
      </c>
      <c r="H30" s="94">
        <v>468</v>
      </c>
      <c r="I30" s="94">
        <v>561</v>
      </c>
      <c r="J30" s="96">
        <v>0.83422459893048129</v>
      </c>
    </row>
    <row r="31" spans="1:10" x14ac:dyDescent="0.3">
      <c r="A31" t="s">
        <v>133</v>
      </c>
      <c r="B31" t="s">
        <v>134</v>
      </c>
      <c r="C31" s="95">
        <v>1032</v>
      </c>
      <c r="D31" s="96">
        <v>0.91946734305643629</v>
      </c>
      <c r="E31" s="94">
        <v>717</v>
      </c>
      <c r="F31" s="94">
        <v>115704.577</v>
      </c>
      <c r="G31" s="94">
        <v>619.68162244783105</v>
      </c>
      <c r="H31" s="94">
        <v>603</v>
      </c>
      <c r="I31" s="94">
        <v>710</v>
      </c>
      <c r="J31" s="96">
        <v>0.8492957746478873</v>
      </c>
    </row>
    <row r="32" spans="1:10" x14ac:dyDescent="0.3">
      <c r="A32" t="s">
        <v>135</v>
      </c>
      <c r="B32" t="s">
        <v>136</v>
      </c>
      <c r="C32" s="95">
        <v>832</v>
      </c>
      <c r="D32" s="96">
        <v>0.96829123328380384</v>
      </c>
      <c r="E32" s="94">
        <v>360</v>
      </c>
      <c r="F32" s="94">
        <v>51540.822</v>
      </c>
      <c r="G32" s="94">
        <v>698.47547250992625</v>
      </c>
      <c r="H32" s="94">
        <v>482</v>
      </c>
      <c r="I32" s="94">
        <v>574</v>
      </c>
      <c r="J32" s="96">
        <v>0.83972125435540068</v>
      </c>
    </row>
    <row r="33" spans="1:10" x14ac:dyDescent="0.3">
      <c r="A33" t="s">
        <v>137</v>
      </c>
      <c r="B33" t="s">
        <v>138</v>
      </c>
      <c r="C33" s="95">
        <v>569</v>
      </c>
      <c r="D33" s="96">
        <v>0.9358915289936155</v>
      </c>
      <c r="E33" s="94">
        <v>165</v>
      </c>
      <c r="F33" s="94">
        <v>56959.516000000003</v>
      </c>
      <c r="G33" s="94">
        <v>289.67942775356443</v>
      </c>
      <c r="H33" s="94">
        <v>776</v>
      </c>
      <c r="I33" s="94">
        <v>832</v>
      </c>
      <c r="J33" s="96">
        <v>0.93269230769230771</v>
      </c>
    </row>
    <row r="34" spans="1:10" x14ac:dyDescent="0.3">
      <c r="A34" t="s">
        <v>139</v>
      </c>
      <c r="B34" t="s">
        <v>140</v>
      </c>
      <c r="C34" s="95">
        <v>822.77527316940507</v>
      </c>
      <c r="D34" s="96">
        <v>0.91481350502381897</v>
      </c>
      <c r="E34" s="94">
        <v>745</v>
      </c>
      <c r="F34" s="94">
        <v>126432.137</v>
      </c>
      <c r="G34" s="94">
        <v>589.24891857202408</v>
      </c>
      <c r="H34" s="94">
        <v>420</v>
      </c>
      <c r="I34" s="94">
        <v>490</v>
      </c>
      <c r="J34" s="96">
        <v>0.8571428571428571</v>
      </c>
    </row>
    <row r="35" spans="1:10" x14ac:dyDescent="0.3">
      <c r="A35" t="s">
        <v>141</v>
      </c>
      <c r="B35" t="s">
        <v>142</v>
      </c>
      <c r="C35" s="95">
        <v>1042</v>
      </c>
      <c r="D35" s="96">
        <v>0.92428071539657852</v>
      </c>
      <c r="E35" s="94">
        <v>143</v>
      </c>
      <c r="F35" s="94">
        <v>23077.381000000001</v>
      </c>
      <c r="G35" s="94">
        <v>619.65437065843821</v>
      </c>
      <c r="H35" s="94">
        <v>98</v>
      </c>
      <c r="I35" s="94">
        <v>113</v>
      </c>
      <c r="J35" s="96">
        <v>0.86725663716814161</v>
      </c>
    </row>
    <row r="36" spans="1:10" x14ac:dyDescent="0.3">
      <c r="A36" t="s">
        <v>143</v>
      </c>
      <c r="B36" t="s">
        <v>144</v>
      </c>
      <c r="C36" s="95">
        <v>849.82433980809708</v>
      </c>
      <c r="D36" s="96">
        <v>0.97000979157924183</v>
      </c>
      <c r="E36" s="94">
        <v>262</v>
      </c>
      <c r="F36" s="94">
        <v>43741.05</v>
      </c>
      <c r="G36" s="94">
        <v>598.97967698534899</v>
      </c>
      <c r="H36" s="94">
        <v>831</v>
      </c>
      <c r="I36" s="94">
        <v>1020</v>
      </c>
      <c r="J36" s="96">
        <v>0.81470588235294117</v>
      </c>
    </row>
    <row r="37" spans="1:10" x14ac:dyDescent="0.3">
      <c r="A37" t="s">
        <v>145</v>
      </c>
      <c r="B37" t="s">
        <v>146</v>
      </c>
      <c r="C37" s="95">
        <v>805.41949621599281</v>
      </c>
      <c r="D37" s="96">
        <v>0.92</v>
      </c>
      <c r="E37" s="94">
        <v>711</v>
      </c>
      <c r="F37" s="94">
        <v>183513.60000000001</v>
      </c>
      <c r="G37" s="94">
        <v>387.43722536095413</v>
      </c>
      <c r="H37" s="94">
        <v>2910</v>
      </c>
      <c r="I37" s="94">
        <v>3588</v>
      </c>
      <c r="J37" s="96">
        <v>0.81103678929765888</v>
      </c>
    </row>
    <row r="38" spans="1:10" x14ac:dyDescent="0.3">
      <c r="A38" t="s">
        <v>147</v>
      </c>
      <c r="B38" t="s">
        <v>148</v>
      </c>
      <c r="C38" s="95">
        <v>620</v>
      </c>
      <c r="D38" s="96">
        <v>0.91857378789666155</v>
      </c>
      <c r="E38" s="94">
        <v>1079</v>
      </c>
      <c r="F38" s="94">
        <v>215662.64600000001</v>
      </c>
      <c r="G38" s="94">
        <v>500.31844643137686</v>
      </c>
      <c r="H38" s="94">
        <v>579</v>
      </c>
      <c r="I38" s="94">
        <v>772</v>
      </c>
      <c r="J38" s="96">
        <v>0.75</v>
      </c>
    </row>
    <row r="39" spans="1:10" x14ac:dyDescent="0.3">
      <c r="A39" t="s">
        <v>149</v>
      </c>
      <c r="B39" t="s">
        <v>150</v>
      </c>
      <c r="C39" s="95">
        <v>801.89767226297909</v>
      </c>
      <c r="D39" s="96">
        <v>0.92887112096263458</v>
      </c>
      <c r="E39" s="94">
        <v>329</v>
      </c>
      <c r="F39" s="94">
        <v>62829.813999999897</v>
      </c>
      <c r="G39" s="94">
        <v>523.63675626988254</v>
      </c>
      <c r="H39" s="94">
        <v>668</v>
      </c>
      <c r="I39" s="94">
        <v>824</v>
      </c>
      <c r="J39" s="96">
        <v>0.81067961165048541</v>
      </c>
    </row>
    <row r="40" spans="1:10" x14ac:dyDescent="0.3">
      <c r="A40" t="s">
        <v>151</v>
      </c>
      <c r="B40" t="s">
        <v>152</v>
      </c>
      <c r="C40" s="95">
        <v>596</v>
      </c>
      <c r="D40" s="96">
        <v>0.91085451883402102</v>
      </c>
      <c r="E40" s="94">
        <v>440</v>
      </c>
      <c r="F40" s="94">
        <v>132135.05100000001</v>
      </c>
      <c r="G40" s="94">
        <v>332.99264401842925</v>
      </c>
      <c r="H40" s="94">
        <v>450</v>
      </c>
      <c r="I40" s="94">
        <v>530</v>
      </c>
      <c r="J40" s="96">
        <v>0.84905660377358494</v>
      </c>
    </row>
    <row r="41" spans="1:10" x14ac:dyDescent="0.3">
      <c r="A41" t="s">
        <v>153</v>
      </c>
      <c r="B41" t="s">
        <v>154</v>
      </c>
      <c r="C41" s="95">
        <v>666</v>
      </c>
      <c r="D41" s="96">
        <v>0.94551235199532235</v>
      </c>
      <c r="E41" s="94">
        <v>470</v>
      </c>
      <c r="F41" s="94">
        <v>67140.922999999995</v>
      </c>
      <c r="G41" s="94">
        <v>700.02016504896721</v>
      </c>
      <c r="H41" s="94">
        <v>224</v>
      </c>
      <c r="I41" s="94">
        <v>270</v>
      </c>
      <c r="J41" s="96">
        <v>0.82962962962962961</v>
      </c>
    </row>
    <row r="42" spans="1:10" x14ac:dyDescent="0.3">
      <c r="A42" t="s">
        <v>155</v>
      </c>
      <c r="B42" t="s">
        <v>156</v>
      </c>
      <c r="C42" s="95">
        <v>992</v>
      </c>
      <c r="D42" s="96">
        <v>0.94337714555427854</v>
      </c>
      <c r="E42" s="94">
        <v>200</v>
      </c>
      <c r="F42" s="94">
        <v>48270.741999999897</v>
      </c>
      <c r="G42" s="94">
        <v>414.32965749728987</v>
      </c>
      <c r="H42" s="94">
        <v>145</v>
      </c>
      <c r="I42" s="94">
        <v>150</v>
      </c>
      <c r="J42" s="96">
        <v>0.96666666666666667</v>
      </c>
    </row>
    <row r="43" spans="1:10" x14ac:dyDescent="0.3">
      <c r="A43" t="s">
        <v>157</v>
      </c>
      <c r="B43" t="s">
        <v>158</v>
      </c>
      <c r="C43" s="95">
        <v>712</v>
      </c>
      <c r="D43" s="96">
        <v>0.96236705754022367</v>
      </c>
      <c r="E43" s="94">
        <v>558</v>
      </c>
      <c r="F43" s="94">
        <v>93830.686000000002</v>
      </c>
      <c r="G43" s="94">
        <v>594.68818122037385</v>
      </c>
      <c r="H43" s="94">
        <v>225</v>
      </c>
      <c r="I43" s="94">
        <v>300</v>
      </c>
      <c r="J43" s="96">
        <v>0.75</v>
      </c>
    </row>
    <row r="44" spans="1:10" x14ac:dyDescent="0.3">
      <c r="A44" t="s">
        <v>159</v>
      </c>
      <c r="B44" t="s">
        <v>160</v>
      </c>
      <c r="C44" s="95">
        <v>601.05349404561059</v>
      </c>
      <c r="D44" s="96">
        <v>0.90569079101060601</v>
      </c>
      <c r="E44" s="94">
        <v>745</v>
      </c>
      <c r="F44" s="94">
        <v>151889.37100000001</v>
      </c>
      <c r="G44" s="94">
        <v>490.48856749824841</v>
      </c>
      <c r="H44" s="94">
        <v>344</v>
      </c>
      <c r="I44" s="94">
        <v>380</v>
      </c>
      <c r="J44" s="96">
        <v>0.90526315789473688</v>
      </c>
    </row>
    <row r="45" spans="1:10" x14ac:dyDescent="0.3">
      <c r="A45" t="s">
        <v>161</v>
      </c>
      <c r="B45" t="s">
        <v>162</v>
      </c>
      <c r="C45" s="95">
        <v>480.83595142659317</v>
      </c>
      <c r="D45" s="96">
        <v>0.91961533152348962</v>
      </c>
      <c r="E45" s="94">
        <v>200</v>
      </c>
      <c r="F45" s="94">
        <v>47030.2</v>
      </c>
      <c r="G45" s="94">
        <v>425.25866358212386</v>
      </c>
      <c r="H45" s="94">
        <v>176</v>
      </c>
      <c r="I45" s="94">
        <v>200</v>
      </c>
      <c r="J45" s="96">
        <v>0.88</v>
      </c>
    </row>
    <row r="46" spans="1:10" x14ac:dyDescent="0.3">
      <c r="A46" t="s">
        <v>163</v>
      </c>
      <c r="B46" t="s">
        <v>164</v>
      </c>
      <c r="C46" s="95">
        <v>728</v>
      </c>
      <c r="D46" s="96">
        <v>0.92959537204793241</v>
      </c>
      <c r="E46" s="94">
        <v>1374</v>
      </c>
      <c r="F46" s="94">
        <v>319570.63500000001</v>
      </c>
      <c r="G46" s="94">
        <v>429.95189467267539</v>
      </c>
      <c r="H46" s="94">
        <v>1295</v>
      </c>
      <c r="I46" s="94">
        <v>1488</v>
      </c>
      <c r="J46" s="96">
        <v>0.87029569892473113</v>
      </c>
    </row>
    <row r="47" spans="1:10" x14ac:dyDescent="0.3">
      <c r="A47" t="s">
        <v>165</v>
      </c>
      <c r="B47" t="s">
        <v>166</v>
      </c>
      <c r="C47" s="95">
        <v>1028</v>
      </c>
      <c r="D47" s="96">
        <v>0.92363000388651384</v>
      </c>
      <c r="E47" s="94">
        <v>319</v>
      </c>
      <c r="F47" s="94">
        <v>40807.857000000004</v>
      </c>
      <c r="G47" s="94">
        <v>781.71220801915661</v>
      </c>
      <c r="H47" s="94">
        <v>178</v>
      </c>
      <c r="I47" s="94">
        <v>200</v>
      </c>
      <c r="J47" s="96">
        <v>0.89</v>
      </c>
    </row>
    <row r="48" spans="1:10" x14ac:dyDescent="0.3">
      <c r="A48" t="s">
        <v>167</v>
      </c>
      <c r="B48" t="s">
        <v>168</v>
      </c>
      <c r="C48" s="95">
        <v>566</v>
      </c>
      <c r="D48" s="96">
        <v>0.93777498428661221</v>
      </c>
      <c r="E48" s="94">
        <v>616</v>
      </c>
      <c r="F48" s="94">
        <v>145993.60999999999</v>
      </c>
      <c r="G48" s="94">
        <v>421.93627515615236</v>
      </c>
      <c r="H48" s="94">
        <v>324</v>
      </c>
      <c r="I48" s="94">
        <v>381</v>
      </c>
      <c r="J48" s="96">
        <v>0.85039370078740162</v>
      </c>
    </row>
    <row r="49" spans="1:10" x14ac:dyDescent="0.3">
      <c r="A49" t="s">
        <v>169</v>
      </c>
      <c r="B49" t="s">
        <v>170</v>
      </c>
      <c r="C49" s="95">
        <v>783</v>
      </c>
      <c r="D49" s="96">
        <v>0.91936507936507939</v>
      </c>
      <c r="E49" s="94">
        <v>117</v>
      </c>
      <c r="F49" s="94">
        <v>32161.644999999899</v>
      </c>
      <c r="G49" s="94">
        <v>363.78736224468736</v>
      </c>
      <c r="H49" s="94">
        <v>192</v>
      </c>
      <c r="I49" s="94">
        <v>257</v>
      </c>
      <c r="J49" s="96">
        <v>0.74708171206225682</v>
      </c>
    </row>
    <row r="50" spans="1:10" x14ac:dyDescent="0.3">
      <c r="A50" t="s">
        <v>171</v>
      </c>
      <c r="B50" t="s">
        <v>172</v>
      </c>
      <c r="C50" s="95">
        <v>453</v>
      </c>
      <c r="D50" s="96">
        <v>0.93917887232206676</v>
      </c>
      <c r="E50" s="94">
        <v>94</v>
      </c>
      <c r="F50" s="94">
        <v>23983.722000000002</v>
      </c>
      <c r="G50" s="94">
        <v>391.93249488131988</v>
      </c>
      <c r="H50" s="94">
        <v>225</v>
      </c>
      <c r="I50" s="94">
        <v>250</v>
      </c>
      <c r="J50" s="96">
        <v>0.9</v>
      </c>
    </row>
    <row r="51" spans="1:10" x14ac:dyDescent="0.3">
      <c r="A51" t="s">
        <v>173</v>
      </c>
      <c r="B51" t="s">
        <v>174</v>
      </c>
      <c r="C51" s="95">
        <v>2460</v>
      </c>
      <c r="D51" s="96">
        <v>0.95490196078431377</v>
      </c>
      <c r="E51" s="94">
        <v>151</v>
      </c>
      <c r="F51" s="94">
        <v>25236.304</v>
      </c>
      <c r="G51" s="94">
        <v>598.34435343622431</v>
      </c>
      <c r="H51" s="94">
        <v>170</v>
      </c>
      <c r="I51" s="94">
        <v>200</v>
      </c>
      <c r="J51" s="96">
        <v>0.85</v>
      </c>
    </row>
    <row r="52" spans="1:10" x14ac:dyDescent="0.3">
      <c r="A52" t="s">
        <v>175</v>
      </c>
      <c r="B52" t="s">
        <v>176</v>
      </c>
      <c r="C52" s="95">
        <v>119</v>
      </c>
      <c r="D52" s="96">
        <v>0.95450554713065683</v>
      </c>
      <c r="E52" s="94">
        <v>72</v>
      </c>
      <c r="F52" s="94">
        <v>22081.249</v>
      </c>
      <c r="G52" s="94">
        <v>326.06851179478116</v>
      </c>
      <c r="H52" s="94">
        <v>45</v>
      </c>
      <c r="I52" s="94">
        <v>48</v>
      </c>
      <c r="J52" s="96">
        <v>0.9375</v>
      </c>
    </row>
    <row r="53" spans="1:10" x14ac:dyDescent="0.3">
      <c r="A53" t="s">
        <v>177</v>
      </c>
      <c r="B53" t="s">
        <v>178</v>
      </c>
      <c r="C53" s="95">
        <v>715</v>
      </c>
      <c r="D53" s="96">
        <v>0.92765100003316858</v>
      </c>
      <c r="E53" s="94">
        <v>1807</v>
      </c>
      <c r="F53" s="94">
        <v>316848.772999999</v>
      </c>
      <c r="G53" s="94">
        <v>570.30361294787326</v>
      </c>
      <c r="H53" s="94">
        <v>660</v>
      </c>
      <c r="I53" s="94">
        <v>825</v>
      </c>
      <c r="J53" s="96">
        <v>0.8</v>
      </c>
    </row>
    <row r="54" spans="1:10" x14ac:dyDescent="0.3">
      <c r="A54" t="s">
        <v>179</v>
      </c>
      <c r="B54" t="s">
        <v>180</v>
      </c>
      <c r="C54" s="95">
        <v>567</v>
      </c>
      <c r="D54" s="96">
        <v>0.93688437166698035</v>
      </c>
      <c r="E54" s="94">
        <v>104</v>
      </c>
      <c r="F54" s="94">
        <v>30429.969000000001</v>
      </c>
      <c r="G54" s="94">
        <v>341.76834028322543</v>
      </c>
      <c r="H54" s="94">
        <v>173</v>
      </c>
      <c r="I54" s="94">
        <v>230</v>
      </c>
      <c r="J54" s="96">
        <v>0.75217391304347825</v>
      </c>
    </row>
    <row r="55" spans="1:10" x14ac:dyDescent="0.3">
      <c r="A55" t="s">
        <v>181</v>
      </c>
      <c r="B55" t="s">
        <v>182</v>
      </c>
      <c r="C55" s="95">
        <v>804</v>
      </c>
      <c r="D55" s="96">
        <v>0.94772221139517954</v>
      </c>
      <c r="E55" s="94">
        <v>170.26383199999998</v>
      </c>
      <c r="F55" s="94">
        <v>42565.957999999999</v>
      </c>
      <c r="G55" s="94">
        <v>399.99999999999994</v>
      </c>
      <c r="H55" s="94">
        <v>306.84999999999985</v>
      </c>
      <c r="I55" s="94">
        <v>361</v>
      </c>
      <c r="J55" s="96">
        <v>0.84999999999999964</v>
      </c>
    </row>
    <row r="56" spans="1:10" x14ac:dyDescent="0.3">
      <c r="A56" t="s">
        <v>183</v>
      </c>
      <c r="B56" t="s">
        <v>184</v>
      </c>
      <c r="C56" s="95">
        <v>1278</v>
      </c>
      <c r="D56" s="96">
        <v>0.93512712347508831</v>
      </c>
      <c r="E56" s="94">
        <v>116</v>
      </c>
      <c r="F56" s="94">
        <v>18990.177</v>
      </c>
      <c r="G56" s="94">
        <v>610.84212116611661</v>
      </c>
      <c r="H56" s="94">
        <v>133</v>
      </c>
      <c r="I56" s="94">
        <v>166</v>
      </c>
      <c r="J56" s="96">
        <v>0.8012048192771084</v>
      </c>
    </row>
    <row r="57" spans="1:10" x14ac:dyDescent="0.3">
      <c r="A57" t="s">
        <v>185</v>
      </c>
      <c r="B57" t="s">
        <v>186</v>
      </c>
      <c r="C57" s="95">
        <v>689</v>
      </c>
      <c r="D57" s="96">
        <v>0.90036717977686764</v>
      </c>
      <c r="E57" s="94">
        <v>282</v>
      </c>
      <c r="F57" s="94">
        <v>47560.478999999999</v>
      </c>
      <c r="G57" s="94">
        <v>592.92926801683393</v>
      </c>
      <c r="H57" s="94">
        <v>315</v>
      </c>
      <c r="I57" s="94">
        <v>350</v>
      </c>
      <c r="J57" s="96">
        <v>0.9</v>
      </c>
    </row>
    <row r="58" spans="1:10" x14ac:dyDescent="0.3">
      <c r="A58" t="s">
        <v>187</v>
      </c>
      <c r="B58" t="s">
        <v>188</v>
      </c>
      <c r="C58" s="95">
        <v>605</v>
      </c>
      <c r="D58" s="96">
        <v>0.9162819120043455</v>
      </c>
      <c r="E58" s="94">
        <v>249</v>
      </c>
      <c r="F58" s="94">
        <v>50481.447</v>
      </c>
      <c r="G58" s="94">
        <v>493.25052033472809</v>
      </c>
      <c r="H58" s="94">
        <v>320</v>
      </c>
      <c r="I58" s="94">
        <v>400</v>
      </c>
      <c r="J58" s="96">
        <v>0.8</v>
      </c>
    </row>
    <row r="59" spans="1:10" x14ac:dyDescent="0.3">
      <c r="A59" t="s">
        <v>189</v>
      </c>
      <c r="B59" t="s">
        <v>190</v>
      </c>
      <c r="C59" s="95">
        <v>549</v>
      </c>
      <c r="D59" s="96">
        <v>0.93725853809303039</v>
      </c>
      <c r="E59" s="94">
        <v>1022</v>
      </c>
      <c r="F59" s="94">
        <v>212484.57800000001</v>
      </c>
      <c r="G59" s="94">
        <v>480.97608288541301</v>
      </c>
      <c r="H59" s="94">
        <v>649</v>
      </c>
      <c r="I59" s="94">
        <v>755</v>
      </c>
      <c r="J59" s="96">
        <v>0.85960264900662253</v>
      </c>
    </row>
    <row r="60" spans="1:10" x14ac:dyDescent="0.3">
      <c r="A60" t="s">
        <v>191</v>
      </c>
      <c r="B60" t="s">
        <v>192</v>
      </c>
      <c r="C60" s="95">
        <v>874</v>
      </c>
      <c r="D60" s="96">
        <v>0.93226681635326036</v>
      </c>
      <c r="E60" s="94">
        <v>340</v>
      </c>
      <c r="F60" s="94">
        <v>43799.804999999898</v>
      </c>
      <c r="G60" s="94">
        <v>776.25916371089045</v>
      </c>
      <c r="H60" s="94">
        <v>95</v>
      </c>
      <c r="I60" s="94">
        <v>105</v>
      </c>
      <c r="J60" s="96">
        <v>0.90476190476190477</v>
      </c>
    </row>
    <row r="61" spans="1:10" x14ac:dyDescent="0.3">
      <c r="A61" t="s">
        <v>193</v>
      </c>
      <c r="B61" t="s">
        <v>194</v>
      </c>
      <c r="C61" s="95">
        <v>351</v>
      </c>
      <c r="D61" s="96">
        <v>0.93889671834105093</v>
      </c>
      <c r="E61" s="94">
        <v>150</v>
      </c>
      <c r="F61" s="94">
        <v>35861.252</v>
      </c>
      <c r="G61" s="94">
        <v>418.27875948112467</v>
      </c>
      <c r="H61" s="94">
        <v>1030</v>
      </c>
      <c r="I61" s="94">
        <v>1200</v>
      </c>
      <c r="J61" s="96">
        <v>0.85833333333333328</v>
      </c>
    </row>
    <row r="62" spans="1:10" x14ac:dyDescent="0.3">
      <c r="A62" t="s">
        <v>195</v>
      </c>
      <c r="B62" t="s">
        <v>196</v>
      </c>
      <c r="C62" s="95">
        <v>650</v>
      </c>
      <c r="D62" s="96">
        <v>0.84004432951606944</v>
      </c>
      <c r="E62" s="94">
        <v>276</v>
      </c>
      <c r="F62" s="94">
        <v>42862.472999999998</v>
      </c>
      <c r="G62" s="94">
        <v>643.91991568008689</v>
      </c>
      <c r="H62" s="94">
        <v>112</v>
      </c>
      <c r="I62" s="94">
        <v>144</v>
      </c>
      <c r="J62" s="96">
        <v>0.77777777777777779</v>
      </c>
    </row>
    <row r="63" spans="1:10" x14ac:dyDescent="0.3">
      <c r="A63" t="s">
        <v>197</v>
      </c>
      <c r="B63" t="s">
        <v>198</v>
      </c>
      <c r="C63" s="95">
        <v>655</v>
      </c>
      <c r="D63" s="96">
        <v>0.91839811234187585</v>
      </c>
      <c r="E63" s="94">
        <v>80</v>
      </c>
      <c r="F63" s="94">
        <v>22805.861000000001</v>
      </c>
      <c r="G63" s="94">
        <v>350.78701917897331</v>
      </c>
      <c r="H63" s="94">
        <v>236</v>
      </c>
      <c r="I63" s="94">
        <v>300</v>
      </c>
      <c r="J63" s="96">
        <v>0.78666666666666663</v>
      </c>
    </row>
    <row r="64" spans="1:10" x14ac:dyDescent="0.3">
      <c r="A64" t="s">
        <v>199</v>
      </c>
      <c r="B64" t="s">
        <v>200</v>
      </c>
      <c r="C64" s="95">
        <v>130</v>
      </c>
      <c r="D64" s="96">
        <v>0.9385919029187153</v>
      </c>
      <c r="E64" s="94">
        <v>85</v>
      </c>
      <c r="F64" s="94">
        <v>26712.844999999899</v>
      </c>
      <c r="G64" s="94">
        <v>318.19897880589031</v>
      </c>
      <c r="H64" s="94">
        <v>100</v>
      </c>
      <c r="I64" s="94">
        <v>112</v>
      </c>
      <c r="J64" s="96">
        <v>0.8928571428571429</v>
      </c>
    </row>
    <row r="65" spans="1:10" x14ac:dyDescent="0.3">
      <c r="A65" t="s">
        <v>201</v>
      </c>
      <c r="B65" t="s">
        <v>202</v>
      </c>
      <c r="C65" s="95">
        <v>686</v>
      </c>
      <c r="D65" s="96">
        <v>0.92237838353182322</v>
      </c>
      <c r="E65" s="94">
        <v>1680</v>
      </c>
      <c r="F65" s="94">
        <v>334708.31599999999</v>
      </c>
      <c r="G65" s="94">
        <v>501.92956663795593</v>
      </c>
      <c r="H65" s="94">
        <v>781</v>
      </c>
      <c r="I65" s="94">
        <v>913</v>
      </c>
      <c r="J65" s="96">
        <v>0.85542168674698793</v>
      </c>
    </row>
    <row r="66" spans="1:10" x14ac:dyDescent="0.3">
      <c r="A66" t="s">
        <v>203</v>
      </c>
      <c r="B66" t="s">
        <v>204</v>
      </c>
      <c r="C66" s="95">
        <v>1521</v>
      </c>
      <c r="D66" s="96">
        <v>0.98282581112923695</v>
      </c>
      <c r="E66" s="94">
        <v>390</v>
      </c>
      <c r="F66" s="94">
        <v>40441.279999999999</v>
      </c>
      <c r="G66" s="94">
        <v>964.36116759904735</v>
      </c>
      <c r="H66" s="94">
        <v>77</v>
      </c>
      <c r="I66" s="94">
        <v>85</v>
      </c>
      <c r="J66" s="96">
        <v>0.90588235294117647</v>
      </c>
    </row>
    <row r="67" spans="1:10" x14ac:dyDescent="0.3">
      <c r="A67" t="s">
        <v>205</v>
      </c>
      <c r="B67" t="s">
        <v>206</v>
      </c>
      <c r="C67" s="95">
        <v>690</v>
      </c>
      <c r="D67" s="96">
        <v>0.91755108506256933</v>
      </c>
      <c r="E67" s="94">
        <v>92</v>
      </c>
      <c r="F67" s="94">
        <v>26022.721000000001</v>
      </c>
      <c r="G67" s="94">
        <v>353.53720312337822</v>
      </c>
      <c r="H67" s="94">
        <v>67</v>
      </c>
      <c r="I67" s="94">
        <v>75</v>
      </c>
      <c r="J67" s="96">
        <v>0.89333333333333331</v>
      </c>
    </row>
    <row r="68" spans="1:10" x14ac:dyDescent="0.3">
      <c r="A68" t="s">
        <v>207</v>
      </c>
      <c r="B68" t="s">
        <v>208</v>
      </c>
      <c r="C68" s="95">
        <v>0</v>
      </c>
      <c r="D68" s="96">
        <v>0.92693486266902814</v>
      </c>
      <c r="E68" s="94">
        <v>390</v>
      </c>
      <c r="F68" s="94">
        <v>81319.842000000004</v>
      </c>
      <c r="G68" s="94">
        <v>479.58774932199202</v>
      </c>
      <c r="H68" s="94">
        <v>180</v>
      </c>
      <c r="I68" s="94">
        <v>210</v>
      </c>
      <c r="J68" s="96">
        <v>0.8571428571428571</v>
      </c>
    </row>
    <row r="69" spans="1:10" x14ac:dyDescent="0.3">
      <c r="A69" t="s">
        <v>209</v>
      </c>
      <c r="B69" t="s">
        <v>210</v>
      </c>
      <c r="C69" s="95">
        <v>1080</v>
      </c>
      <c r="D69" s="96">
        <v>0.94521886399166233</v>
      </c>
      <c r="E69" s="94">
        <v>206</v>
      </c>
      <c r="F69" s="94">
        <v>27369.605</v>
      </c>
      <c r="G69" s="94">
        <v>752.65974792109716</v>
      </c>
      <c r="H69" s="94">
        <v>110</v>
      </c>
      <c r="I69" s="94">
        <v>133</v>
      </c>
      <c r="J69" s="96">
        <v>0.82706766917293228</v>
      </c>
    </row>
    <row r="70" spans="1:10" x14ac:dyDescent="0.3">
      <c r="A70" t="s">
        <v>211</v>
      </c>
      <c r="B70" t="s">
        <v>212</v>
      </c>
      <c r="C70" s="95">
        <v>837</v>
      </c>
      <c r="D70" s="96">
        <v>0.96058755090168702</v>
      </c>
      <c r="E70" s="94">
        <v>142</v>
      </c>
      <c r="F70" s="94">
        <v>29972.569</v>
      </c>
      <c r="G70" s="94">
        <v>473.76652965583293</v>
      </c>
      <c r="H70" s="94">
        <v>190</v>
      </c>
      <c r="I70" s="94">
        <v>206</v>
      </c>
      <c r="J70" s="96">
        <v>0.92233009708737868</v>
      </c>
    </row>
    <row r="71" spans="1:10" x14ac:dyDescent="0.3">
      <c r="A71" t="s">
        <v>213</v>
      </c>
      <c r="B71" t="s">
        <v>214</v>
      </c>
      <c r="C71" s="95">
        <v>891</v>
      </c>
      <c r="D71" s="96">
        <v>0.93836148942203035</v>
      </c>
      <c r="E71" s="94">
        <v>1684</v>
      </c>
      <c r="F71" s="94">
        <v>264331.31699999998</v>
      </c>
      <c r="G71" s="94">
        <v>637.07926064621404</v>
      </c>
      <c r="H71" s="94">
        <v>1009</v>
      </c>
      <c r="I71" s="94">
        <v>1121</v>
      </c>
      <c r="J71" s="96">
        <v>0.9000892060660125</v>
      </c>
    </row>
    <row r="72" spans="1:10" x14ac:dyDescent="0.3">
      <c r="A72" t="s">
        <v>215</v>
      </c>
      <c r="B72" t="s">
        <v>216</v>
      </c>
      <c r="C72" s="95">
        <v>656</v>
      </c>
      <c r="D72" s="96">
        <v>0.91090191479097005</v>
      </c>
      <c r="E72" s="94">
        <v>690</v>
      </c>
      <c r="F72" s="94">
        <v>126950.906</v>
      </c>
      <c r="G72" s="94">
        <v>543.51719238616533</v>
      </c>
      <c r="H72" s="94">
        <v>615</v>
      </c>
      <c r="I72" s="94">
        <v>750</v>
      </c>
      <c r="J72" s="96">
        <v>0.82</v>
      </c>
    </row>
    <row r="73" spans="1:10" x14ac:dyDescent="0.3">
      <c r="A73" t="s">
        <v>217</v>
      </c>
      <c r="B73" t="s">
        <v>218</v>
      </c>
      <c r="C73" s="95">
        <v>960.36786156777748</v>
      </c>
      <c r="D73" s="96">
        <v>0.93283553241974826</v>
      </c>
      <c r="E73" s="94">
        <v>260</v>
      </c>
      <c r="F73" s="94">
        <v>45680.283000000003</v>
      </c>
      <c r="G73" s="94">
        <v>569.17335647854895</v>
      </c>
      <c r="H73" s="94">
        <v>167</v>
      </c>
      <c r="I73" s="94">
        <v>185</v>
      </c>
      <c r="J73" s="96">
        <v>0.9027027027027027</v>
      </c>
    </row>
    <row r="74" spans="1:10" x14ac:dyDescent="0.3">
      <c r="A74" t="s">
        <v>219</v>
      </c>
      <c r="B74" t="s">
        <v>220</v>
      </c>
      <c r="C74" s="95">
        <v>651</v>
      </c>
      <c r="D74" s="96">
        <v>0.92852852852852852</v>
      </c>
      <c r="E74" s="94">
        <v>860</v>
      </c>
      <c r="F74" s="94">
        <v>153086.603</v>
      </c>
      <c r="G74" s="94">
        <v>561.7735210964214</v>
      </c>
      <c r="H74" s="94">
        <v>392</v>
      </c>
      <c r="I74" s="94">
        <v>450</v>
      </c>
      <c r="J74" s="96">
        <v>0.87111111111111106</v>
      </c>
    </row>
    <row r="75" spans="1:10" x14ac:dyDescent="0.3">
      <c r="A75" t="s">
        <v>221</v>
      </c>
      <c r="B75" t="s">
        <v>222</v>
      </c>
      <c r="C75" s="95">
        <v>723</v>
      </c>
      <c r="D75" s="96">
        <v>0.94180760138206943</v>
      </c>
      <c r="E75" s="94">
        <v>185</v>
      </c>
      <c r="F75" s="94">
        <v>30886.914000000001</v>
      </c>
      <c r="G75" s="94">
        <v>598.95915791393077</v>
      </c>
      <c r="H75" s="94">
        <v>470</v>
      </c>
      <c r="I75" s="94">
        <v>570</v>
      </c>
      <c r="J75" s="96">
        <v>0.82456140350877194</v>
      </c>
    </row>
    <row r="76" spans="1:10" x14ac:dyDescent="0.3">
      <c r="A76" t="s">
        <v>223</v>
      </c>
      <c r="B76" t="s">
        <v>224</v>
      </c>
      <c r="C76" s="95">
        <v>662</v>
      </c>
      <c r="D76" s="96">
        <v>0.93602457961599106</v>
      </c>
      <c r="E76" s="94">
        <v>950</v>
      </c>
      <c r="F76" s="94">
        <v>188868.53099999999</v>
      </c>
      <c r="G76" s="94">
        <v>502.99538783409082</v>
      </c>
      <c r="H76" s="94">
        <v>104</v>
      </c>
      <c r="I76" s="94">
        <v>120</v>
      </c>
      <c r="J76" s="96">
        <v>0.8666666666666667</v>
      </c>
    </row>
    <row r="77" spans="1:10" x14ac:dyDescent="0.3">
      <c r="A77" t="s">
        <v>225</v>
      </c>
      <c r="B77" t="s">
        <v>226</v>
      </c>
      <c r="C77" s="95">
        <v>1073</v>
      </c>
      <c r="D77" s="96">
        <v>0.93958874970456152</v>
      </c>
      <c r="E77" s="94">
        <v>515</v>
      </c>
      <c r="F77" s="94">
        <v>76723.645999999993</v>
      </c>
      <c r="G77" s="94">
        <v>671.2402588375428</v>
      </c>
      <c r="H77" s="94">
        <v>495</v>
      </c>
      <c r="I77" s="94">
        <v>550</v>
      </c>
      <c r="J77" s="96">
        <v>0.9</v>
      </c>
    </row>
    <row r="78" spans="1:10" x14ac:dyDescent="0.3">
      <c r="A78" t="s">
        <v>227</v>
      </c>
      <c r="B78" t="s">
        <v>228</v>
      </c>
      <c r="C78" s="95">
        <v>1247</v>
      </c>
      <c r="D78" s="96">
        <v>0.9483147192868232</v>
      </c>
      <c r="E78" s="94">
        <v>140</v>
      </c>
      <c r="F78" s="94">
        <v>27804.263999999999</v>
      </c>
      <c r="G78" s="94">
        <v>503.51989176911866</v>
      </c>
      <c r="H78" s="94">
        <v>108</v>
      </c>
      <c r="I78" s="94">
        <v>128</v>
      </c>
      <c r="J78" s="96">
        <v>0.84375</v>
      </c>
    </row>
    <row r="79" spans="1:10" x14ac:dyDescent="0.3">
      <c r="A79" t="s">
        <v>229</v>
      </c>
      <c r="B79" t="s">
        <v>230</v>
      </c>
      <c r="C79" s="95">
        <v>1090</v>
      </c>
      <c r="D79" s="96">
        <v>0.92622950819672134</v>
      </c>
      <c r="E79" s="94">
        <v>842</v>
      </c>
      <c r="F79" s="94">
        <v>53249.101000000002</v>
      </c>
      <c r="G79" s="94">
        <v>1581.2473528895821</v>
      </c>
      <c r="H79" s="94">
        <v>799</v>
      </c>
      <c r="I79" s="94">
        <v>963</v>
      </c>
      <c r="J79" s="96">
        <v>0.82969885773624097</v>
      </c>
    </row>
    <row r="80" spans="1:10" x14ac:dyDescent="0.3">
      <c r="A80" t="s">
        <v>231</v>
      </c>
      <c r="B80" t="s">
        <v>232</v>
      </c>
      <c r="C80" s="95">
        <v>936</v>
      </c>
      <c r="D80" s="96">
        <v>0.94400674109964189</v>
      </c>
      <c r="E80" s="94">
        <v>280</v>
      </c>
      <c r="F80" s="94">
        <v>46378.328000000001</v>
      </c>
      <c r="G80" s="94">
        <v>603.73025952983903</v>
      </c>
      <c r="H80" s="94">
        <v>340</v>
      </c>
      <c r="I80" s="94">
        <v>400</v>
      </c>
      <c r="J80" s="96">
        <v>0.85</v>
      </c>
    </row>
    <row r="81" spans="1:10" x14ac:dyDescent="0.3">
      <c r="A81" t="s">
        <v>233</v>
      </c>
      <c r="B81" t="s">
        <v>234</v>
      </c>
      <c r="C81" s="95">
        <v>688</v>
      </c>
      <c r="D81" s="96">
        <v>0.93685845488924901</v>
      </c>
      <c r="E81" s="94">
        <v>110</v>
      </c>
      <c r="F81" s="94">
        <v>27589.743999999999</v>
      </c>
      <c r="G81" s="94">
        <v>398.6988788297565</v>
      </c>
      <c r="H81" s="94">
        <v>103</v>
      </c>
      <c r="I81" s="94">
        <v>125</v>
      </c>
      <c r="J81" s="96">
        <v>0.82399999999999995</v>
      </c>
    </row>
    <row r="82" spans="1:10" x14ac:dyDescent="0.3">
      <c r="A82" t="s">
        <v>235</v>
      </c>
      <c r="B82" t="s">
        <v>236</v>
      </c>
      <c r="C82" s="95">
        <v>1250</v>
      </c>
      <c r="D82" s="96">
        <v>0.91425932146456168</v>
      </c>
      <c r="E82" s="94">
        <v>215</v>
      </c>
      <c r="F82" s="94">
        <v>24181.308000000001</v>
      </c>
      <c r="G82" s="94">
        <v>889.11650271358349</v>
      </c>
      <c r="H82" s="94">
        <v>46</v>
      </c>
      <c r="I82" s="94">
        <v>49</v>
      </c>
      <c r="J82" s="96">
        <v>0.93877551020408168</v>
      </c>
    </row>
    <row r="83" spans="1:10" x14ac:dyDescent="0.3">
      <c r="A83" t="s">
        <v>237</v>
      </c>
      <c r="B83" t="s">
        <v>238</v>
      </c>
      <c r="C83" s="95">
        <v>495.33542171566455</v>
      </c>
      <c r="D83" s="96">
        <v>0.95490909090909093</v>
      </c>
      <c r="E83" s="94">
        <v>208</v>
      </c>
      <c r="F83" s="94">
        <v>41480.942000000003</v>
      </c>
      <c r="G83" s="94">
        <v>501.43509277103686</v>
      </c>
      <c r="H83" s="94">
        <v>105</v>
      </c>
      <c r="I83" s="94">
        <v>131</v>
      </c>
      <c r="J83" s="96">
        <v>0.80152671755725191</v>
      </c>
    </row>
    <row r="84" spans="1:10" x14ac:dyDescent="0.3">
      <c r="A84" t="s">
        <v>239</v>
      </c>
      <c r="B84" t="s">
        <v>240</v>
      </c>
      <c r="C84" s="95">
        <v>896</v>
      </c>
      <c r="D84" s="96">
        <v>0.95233431276526281</v>
      </c>
      <c r="E84" s="94">
        <v>356</v>
      </c>
      <c r="F84" s="94">
        <v>45546.968999999997</v>
      </c>
      <c r="G84" s="94">
        <v>781.610736819831</v>
      </c>
      <c r="H84" s="94">
        <v>196</v>
      </c>
      <c r="I84" s="94">
        <v>227</v>
      </c>
      <c r="J84" s="96">
        <v>0.86343612334801767</v>
      </c>
    </row>
    <row r="85" spans="1:10" x14ac:dyDescent="0.3">
      <c r="A85" t="s">
        <v>241</v>
      </c>
      <c r="B85" t="s">
        <v>242</v>
      </c>
      <c r="C85" s="95">
        <v>403.86659271306775</v>
      </c>
      <c r="D85" s="96">
        <v>0.94357231135194641</v>
      </c>
      <c r="E85" s="94">
        <v>105</v>
      </c>
      <c r="F85" s="94">
        <v>30475.397000000001</v>
      </c>
      <c r="G85" s="94">
        <v>344.54022042764529</v>
      </c>
      <c r="H85" s="94">
        <v>65</v>
      </c>
      <c r="I85" s="94">
        <v>73</v>
      </c>
      <c r="J85" s="96">
        <v>0.8904109589041096</v>
      </c>
    </row>
    <row r="86" spans="1:10" x14ac:dyDescent="0.3">
      <c r="A86" t="s">
        <v>243</v>
      </c>
      <c r="B86" t="s">
        <v>244</v>
      </c>
      <c r="C86" s="95">
        <v>728.26871115077847</v>
      </c>
      <c r="D86" s="96">
        <v>0.92166156239366093</v>
      </c>
      <c r="E86" s="94">
        <v>1416</v>
      </c>
      <c r="F86" s="94">
        <v>233181.986</v>
      </c>
      <c r="G86" s="94">
        <v>607.25102495696217</v>
      </c>
      <c r="H86" s="94">
        <v>485</v>
      </c>
      <c r="I86" s="94">
        <v>561</v>
      </c>
      <c r="J86" s="96">
        <v>0.86452762923351156</v>
      </c>
    </row>
    <row r="87" spans="1:10" x14ac:dyDescent="0.3">
      <c r="A87" t="s">
        <v>245</v>
      </c>
      <c r="B87" t="s">
        <v>246</v>
      </c>
      <c r="C87" s="95">
        <v>881.85576961892423</v>
      </c>
      <c r="D87" s="96">
        <v>0.93906250000000002</v>
      </c>
      <c r="E87" s="94">
        <v>248</v>
      </c>
      <c r="F87" s="94">
        <v>34289.288</v>
      </c>
      <c r="G87" s="94">
        <v>723.25794574678832</v>
      </c>
      <c r="H87" s="94">
        <v>100</v>
      </c>
      <c r="I87" s="94">
        <v>119</v>
      </c>
      <c r="J87" s="96">
        <v>0.84033613445378152</v>
      </c>
    </row>
    <row r="88" spans="1:10" x14ac:dyDescent="0.3">
      <c r="A88" t="s">
        <v>247</v>
      </c>
      <c r="B88" t="s">
        <v>248</v>
      </c>
      <c r="C88" s="95">
        <v>1067.6718545024671</v>
      </c>
      <c r="D88" s="96">
        <v>0.92512167727442907</v>
      </c>
      <c r="E88" s="94">
        <v>220</v>
      </c>
      <c r="F88" s="94">
        <v>38626.374000000003</v>
      </c>
      <c r="G88" s="94">
        <v>569.55902720767938</v>
      </c>
      <c r="H88" s="94">
        <v>205</v>
      </c>
      <c r="I88" s="94">
        <v>223</v>
      </c>
      <c r="J88" s="96">
        <v>0.91928251121076232</v>
      </c>
    </row>
    <row r="89" spans="1:10" x14ac:dyDescent="0.3">
      <c r="A89" t="s">
        <v>249</v>
      </c>
      <c r="B89" t="s">
        <v>250</v>
      </c>
      <c r="C89" s="95">
        <v>2541</v>
      </c>
      <c r="D89" s="96">
        <v>0.9122714816622246</v>
      </c>
      <c r="E89" s="94">
        <v>410</v>
      </c>
      <c r="F89" s="94">
        <v>68799.580179219396</v>
      </c>
      <c r="G89" s="94">
        <v>595.93386897415792</v>
      </c>
      <c r="H89" s="94">
        <v>123</v>
      </c>
      <c r="I89" s="94">
        <v>154</v>
      </c>
      <c r="J89" s="96">
        <v>0.79870129870129869</v>
      </c>
    </row>
    <row r="90" spans="1:10" x14ac:dyDescent="0.3">
      <c r="A90" t="s">
        <v>251</v>
      </c>
      <c r="B90" t="s">
        <v>252</v>
      </c>
      <c r="C90" s="95">
        <v>490</v>
      </c>
      <c r="D90" s="96">
        <v>0.92612406828564564</v>
      </c>
      <c r="E90" s="94">
        <v>270</v>
      </c>
      <c r="F90" s="94">
        <v>53512.303999999996</v>
      </c>
      <c r="G90" s="94">
        <v>504.55685854976463</v>
      </c>
      <c r="H90" s="94">
        <v>130</v>
      </c>
      <c r="I90" s="94">
        <v>160</v>
      </c>
      <c r="J90" s="96">
        <v>0.8125</v>
      </c>
    </row>
    <row r="91" spans="1:10" x14ac:dyDescent="0.3">
      <c r="A91" t="s">
        <v>253</v>
      </c>
      <c r="B91" t="s">
        <v>254</v>
      </c>
      <c r="C91" s="95">
        <v>1044</v>
      </c>
      <c r="D91" s="96">
        <v>0.90007290147885854</v>
      </c>
      <c r="E91" s="94">
        <v>178</v>
      </c>
      <c r="F91" s="94">
        <v>44248.642</v>
      </c>
      <c r="G91" s="94">
        <v>402.27223244500931</v>
      </c>
      <c r="H91" s="94">
        <v>180</v>
      </c>
      <c r="I91" s="94">
        <v>200</v>
      </c>
      <c r="J91" s="96">
        <v>0.9</v>
      </c>
    </row>
    <row r="92" spans="1:10" x14ac:dyDescent="0.3">
      <c r="A92" t="s">
        <v>255</v>
      </c>
      <c r="B92" t="s">
        <v>256</v>
      </c>
      <c r="C92" s="95">
        <v>757.03712183697235</v>
      </c>
      <c r="D92" s="96">
        <v>0.90883969908325202</v>
      </c>
      <c r="E92" s="94">
        <v>896</v>
      </c>
      <c r="F92" s="94">
        <v>160856.557</v>
      </c>
      <c r="G92" s="94">
        <v>557.01801450344362</v>
      </c>
      <c r="H92" s="94">
        <v>332</v>
      </c>
      <c r="I92" s="94">
        <v>405</v>
      </c>
      <c r="J92" s="96">
        <v>0.81975308641975309</v>
      </c>
    </row>
    <row r="93" spans="1:10" x14ac:dyDescent="0.3">
      <c r="A93" t="s">
        <v>257</v>
      </c>
      <c r="B93" t="s">
        <v>258</v>
      </c>
      <c r="C93" s="95">
        <v>999</v>
      </c>
      <c r="D93" s="96">
        <v>0.89994613946709756</v>
      </c>
      <c r="E93" s="94">
        <v>554</v>
      </c>
      <c r="F93" s="94">
        <v>84597.131999999998</v>
      </c>
      <c r="G93" s="94">
        <v>654.86853620522265</v>
      </c>
      <c r="H93" s="94">
        <v>340</v>
      </c>
      <c r="I93" s="94">
        <v>400</v>
      </c>
      <c r="J93" s="96">
        <v>0.85</v>
      </c>
    </row>
    <row r="94" spans="1:10" x14ac:dyDescent="0.3">
      <c r="A94" t="s">
        <v>259</v>
      </c>
      <c r="B94" t="s">
        <v>260</v>
      </c>
      <c r="C94" s="95">
        <v>901</v>
      </c>
      <c r="D94" s="96">
        <v>0.94004034668260605</v>
      </c>
      <c r="E94" s="94">
        <v>246</v>
      </c>
      <c r="F94" s="94">
        <v>40334.338000000003</v>
      </c>
      <c r="G94" s="94">
        <v>609.90216326347036</v>
      </c>
      <c r="H94" s="94">
        <v>724</v>
      </c>
      <c r="I94" s="94">
        <v>905</v>
      </c>
      <c r="J94" s="96">
        <v>0.8</v>
      </c>
    </row>
    <row r="95" spans="1:10" x14ac:dyDescent="0.3">
      <c r="A95" t="s">
        <v>261</v>
      </c>
      <c r="B95" t="s">
        <v>262</v>
      </c>
      <c r="C95" s="95">
        <v>760</v>
      </c>
      <c r="D95" s="96">
        <v>0.92855083803483918</v>
      </c>
      <c r="E95" s="94">
        <v>952</v>
      </c>
      <c r="F95" s="94">
        <v>181737.79500000001</v>
      </c>
      <c r="G95" s="94">
        <v>523.83160035588628</v>
      </c>
      <c r="H95" s="94">
        <v>714</v>
      </c>
      <c r="I95" s="94">
        <v>840</v>
      </c>
      <c r="J95" s="96">
        <v>0.85</v>
      </c>
    </row>
    <row r="96" spans="1:10" x14ac:dyDescent="0.3">
      <c r="A96" t="s">
        <v>263</v>
      </c>
      <c r="B96" t="s">
        <v>264</v>
      </c>
      <c r="C96" s="95">
        <v>1160</v>
      </c>
      <c r="D96" s="96">
        <v>0.92311854136233296</v>
      </c>
      <c r="E96" s="94">
        <v>270</v>
      </c>
      <c r="F96" s="94">
        <v>39638.593999999997</v>
      </c>
      <c r="G96" s="94">
        <v>681.15433155878338</v>
      </c>
      <c r="H96" s="94">
        <v>140</v>
      </c>
      <c r="I96" s="94">
        <v>150</v>
      </c>
      <c r="J96" s="96">
        <v>0.93333333333333335</v>
      </c>
    </row>
    <row r="97" spans="1:10" x14ac:dyDescent="0.3">
      <c r="A97" t="s">
        <v>265</v>
      </c>
      <c r="B97" t="s">
        <v>266</v>
      </c>
      <c r="C97" s="95">
        <v>720</v>
      </c>
      <c r="D97" s="96">
        <v>0.92990596387032909</v>
      </c>
      <c r="E97" s="94">
        <v>474</v>
      </c>
      <c r="F97" s="94">
        <v>135360.571</v>
      </c>
      <c r="G97" s="94">
        <v>350.17582778961531</v>
      </c>
      <c r="H97" s="94">
        <v>336</v>
      </c>
      <c r="I97" s="94">
        <v>400</v>
      </c>
      <c r="J97" s="96">
        <v>0.84</v>
      </c>
    </row>
    <row r="98" spans="1:10" x14ac:dyDescent="0.3">
      <c r="A98" t="s">
        <v>267</v>
      </c>
      <c r="B98" t="s">
        <v>268</v>
      </c>
      <c r="C98" s="95">
        <v>835</v>
      </c>
      <c r="D98" s="96">
        <v>0.92105263157894735</v>
      </c>
      <c r="E98" s="94">
        <v>148</v>
      </c>
      <c r="F98" s="94">
        <v>31833.072</v>
      </c>
      <c r="G98" s="94">
        <v>464.92528273739958</v>
      </c>
      <c r="H98" s="94">
        <v>71</v>
      </c>
      <c r="I98" s="94">
        <v>96</v>
      </c>
      <c r="J98" s="96">
        <v>0.73958333333333337</v>
      </c>
    </row>
    <row r="99" spans="1:10" x14ac:dyDescent="0.3">
      <c r="A99" t="s">
        <v>269</v>
      </c>
      <c r="B99" t="s">
        <v>270</v>
      </c>
      <c r="C99" s="95">
        <v>683</v>
      </c>
      <c r="D99" s="96">
        <v>0.91594282572842223</v>
      </c>
      <c r="E99" s="94">
        <v>214</v>
      </c>
      <c r="F99" s="94">
        <v>50749.705000000002</v>
      </c>
      <c r="G99" s="94">
        <v>421.67732797658624</v>
      </c>
      <c r="H99" s="94">
        <v>246</v>
      </c>
      <c r="I99" s="94">
        <v>290</v>
      </c>
      <c r="J99" s="96">
        <v>0.84827586206896555</v>
      </c>
    </row>
    <row r="100" spans="1:10" x14ac:dyDescent="0.3">
      <c r="A100" t="s">
        <v>271</v>
      </c>
      <c r="B100" t="s">
        <v>272</v>
      </c>
      <c r="C100" s="95">
        <v>827</v>
      </c>
      <c r="D100" s="96">
        <v>0.95550498692747166</v>
      </c>
      <c r="E100" s="94">
        <v>170</v>
      </c>
      <c r="F100" s="94">
        <v>31657.071</v>
      </c>
      <c r="G100" s="94">
        <v>537.0048290317194</v>
      </c>
      <c r="H100" s="94">
        <v>126</v>
      </c>
      <c r="I100" s="94">
        <v>145</v>
      </c>
      <c r="J100" s="96">
        <v>0.86896551724137927</v>
      </c>
    </row>
    <row r="101" spans="1:10" x14ac:dyDescent="0.3">
      <c r="A101" t="s">
        <v>273</v>
      </c>
      <c r="B101" t="s">
        <v>274</v>
      </c>
      <c r="C101" s="95">
        <v>810.4926463071173</v>
      </c>
      <c r="D101" s="96">
        <v>0.9224168435951875</v>
      </c>
      <c r="E101" s="94">
        <v>100</v>
      </c>
      <c r="F101" s="94">
        <v>21323.905999999999</v>
      </c>
      <c r="G101" s="94">
        <v>468.95723513318808</v>
      </c>
      <c r="H101" s="94">
        <v>409</v>
      </c>
      <c r="I101" s="94">
        <v>481</v>
      </c>
      <c r="J101" s="96">
        <v>0.8503118503118503</v>
      </c>
    </row>
    <row r="102" spans="1:10" x14ac:dyDescent="0.3">
      <c r="A102" t="s">
        <v>275</v>
      </c>
      <c r="B102" t="s">
        <v>276</v>
      </c>
      <c r="C102" s="95">
        <v>645</v>
      </c>
      <c r="D102" s="96">
        <v>0.9235146966854284</v>
      </c>
      <c r="E102" s="94">
        <v>199</v>
      </c>
      <c r="F102" s="94">
        <v>41003.281000000003</v>
      </c>
      <c r="G102" s="94">
        <v>485.32701566003948</v>
      </c>
      <c r="H102" s="94">
        <v>141</v>
      </c>
      <c r="I102" s="94">
        <v>158</v>
      </c>
      <c r="J102" s="96">
        <v>0.89240506329113922</v>
      </c>
    </row>
    <row r="103" spans="1:10" x14ac:dyDescent="0.3">
      <c r="A103" t="s">
        <v>277</v>
      </c>
      <c r="B103" t="s">
        <v>278</v>
      </c>
      <c r="C103" s="95">
        <v>922</v>
      </c>
      <c r="D103" s="96">
        <v>0.91618576532014284</v>
      </c>
      <c r="E103" s="94">
        <v>236</v>
      </c>
      <c r="F103" s="94">
        <v>32412.457999999999</v>
      </c>
      <c r="G103" s="94">
        <v>728.11509697906899</v>
      </c>
      <c r="H103" s="94">
        <v>81</v>
      </c>
      <c r="I103" s="94">
        <v>99</v>
      </c>
      <c r="J103" s="96">
        <v>0.81818181818181823</v>
      </c>
    </row>
    <row r="104" spans="1:10" x14ac:dyDescent="0.3">
      <c r="A104" t="s">
        <v>279</v>
      </c>
      <c r="B104" t="s">
        <v>280</v>
      </c>
      <c r="C104" s="95">
        <v>400.35410201320917</v>
      </c>
      <c r="D104" s="96">
        <v>0.9210192034670851</v>
      </c>
      <c r="E104" s="94">
        <v>119</v>
      </c>
      <c r="F104" s="94">
        <v>33321.741000000002</v>
      </c>
      <c r="G104" s="94">
        <v>357.12419708201918</v>
      </c>
      <c r="H104" s="94">
        <v>206</v>
      </c>
      <c r="I104" s="94">
        <v>225</v>
      </c>
      <c r="J104" s="96">
        <v>0.91555555555555557</v>
      </c>
    </row>
    <row r="105" spans="1:10" x14ac:dyDescent="0.3">
      <c r="A105" t="s">
        <v>281</v>
      </c>
      <c r="B105" t="s">
        <v>282</v>
      </c>
      <c r="C105" s="95">
        <v>1068.889493058615</v>
      </c>
      <c r="D105" s="96">
        <v>0.89391048356321212</v>
      </c>
      <c r="E105" s="94">
        <v>245</v>
      </c>
      <c r="F105" s="94">
        <v>38123</v>
      </c>
      <c r="G105" s="94">
        <v>642.65666395614198</v>
      </c>
      <c r="H105" s="94">
        <v>173</v>
      </c>
      <c r="I105" s="94">
        <v>201</v>
      </c>
      <c r="J105" s="96">
        <v>0.86069651741293529</v>
      </c>
    </row>
    <row r="106" spans="1:10" x14ac:dyDescent="0.3">
      <c r="A106" t="s">
        <v>283</v>
      </c>
      <c r="B106" t="s">
        <v>284</v>
      </c>
      <c r="C106" s="95">
        <v>942</v>
      </c>
      <c r="D106" s="96">
        <v>0.93545551819015593</v>
      </c>
      <c r="E106" s="94">
        <v>360</v>
      </c>
      <c r="F106" s="94">
        <v>54524.76</v>
      </c>
      <c r="G106" s="94">
        <v>660.25049903933552</v>
      </c>
      <c r="H106" s="94">
        <v>164</v>
      </c>
      <c r="I106" s="94">
        <v>210</v>
      </c>
      <c r="J106" s="96">
        <v>0.78095238095238095</v>
      </c>
    </row>
    <row r="107" spans="1:10" x14ac:dyDescent="0.3">
      <c r="A107" t="s">
        <v>285</v>
      </c>
      <c r="B107" t="s">
        <v>286</v>
      </c>
      <c r="C107" s="95">
        <v>437</v>
      </c>
      <c r="D107" s="96">
        <v>0.90392706872370265</v>
      </c>
      <c r="E107" s="94">
        <v>30</v>
      </c>
      <c r="F107" s="94">
        <v>10678.698</v>
      </c>
      <c r="G107" s="94">
        <v>280.93312499332785</v>
      </c>
      <c r="H107" s="94">
        <v>45</v>
      </c>
      <c r="I107" s="94">
        <v>50</v>
      </c>
      <c r="J107" s="96">
        <v>0.9</v>
      </c>
    </row>
    <row r="108" spans="1:10" x14ac:dyDescent="0.3">
      <c r="A108" t="s">
        <v>287</v>
      </c>
      <c r="B108" t="s">
        <v>288</v>
      </c>
      <c r="C108" s="95">
        <v>1105</v>
      </c>
      <c r="D108" s="96">
        <v>0.95092227979274613</v>
      </c>
      <c r="E108" s="94">
        <v>468</v>
      </c>
      <c r="F108" s="94">
        <v>37607.482000000004</v>
      </c>
      <c r="G108" s="94">
        <v>1244.4332220912847</v>
      </c>
      <c r="H108" s="94">
        <v>280</v>
      </c>
      <c r="I108" s="94">
        <v>350</v>
      </c>
      <c r="J108" s="96">
        <v>0.8</v>
      </c>
    </row>
    <row r="109" spans="1:10" x14ac:dyDescent="0.3">
      <c r="A109" t="s">
        <v>289</v>
      </c>
      <c r="B109" t="s">
        <v>290</v>
      </c>
      <c r="C109" s="95">
        <v>1123.6336464893179</v>
      </c>
      <c r="D109" s="96">
        <v>0.95000000000000007</v>
      </c>
      <c r="E109" s="94">
        <v>355</v>
      </c>
      <c r="F109" s="94">
        <v>50810.106</v>
      </c>
      <c r="G109" s="94">
        <v>698.67990434816261</v>
      </c>
      <c r="H109" s="94">
        <v>255</v>
      </c>
      <c r="I109" s="94">
        <v>375</v>
      </c>
      <c r="J109" s="96">
        <v>0.68</v>
      </c>
    </row>
    <row r="110" spans="1:10" x14ac:dyDescent="0.3">
      <c r="A110" t="s">
        <v>291</v>
      </c>
      <c r="B110" t="s">
        <v>292</v>
      </c>
      <c r="C110" s="95">
        <v>862</v>
      </c>
      <c r="D110" s="96">
        <v>0.92116700049128908</v>
      </c>
      <c r="E110" s="94">
        <v>482</v>
      </c>
      <c r="F110" s="94">
        <v>68069.073999999993</v>
      </c>
      <c r="G110" s="94">
        <v>708.10424128878276</v>
      </c>
      <c r="H110" s="94">
        <v>254</v>
      </c>
      <c r="I110" s="94">
        <v>280</v>
      </c>
      <c r="J110" s="96">
        <v>0.90714285714285714</v>
      </c>
    </row>
    <row r="111" spans="1:10" x14ac:dyDescent="0.3">
      <c r="A111" t="s">
        <v>293</v>
      </c>
      <c r="B111" t="s">
        <v>294</v>
      </c>
      <c r="C111" s="95">
        <v>894</v>
      </c>
      <c r="D111" s="96">
        <v>0.97807540245540359</v>
      </c>
      <c r="E111" s="94">
        <v>686</v>
      </c>
      <c r="F111" s="94">
        <v>96678.907000000007</v>
      </c>
      <c r="G111" s="94">
        <v>709.56532431629569</v>
      </c>
      <c r="H111" s="94">
        <v>800</v>
      </c>
      <c r="I111" s="94">
        <v>1000</v>
      </c>
      <c r="J111" s="96">
        <v>0.8</v>
      </c>
    </row>
    <row r="112" spans="1:10" x14ac:dyDescent="0.3">
      <c r="A112" t="s">
        <v>295</v>
      </c>
      <c r="B112" t="s">
        <v>296</v>
      </c>
      <c r="C112" s="95">
        <v>408</v>
      </c>
      <c r="D112" s="96">
        <v>0.90204002331455213</v>
      </c>
      <c r="E112" s="94">
        <v>406</v>
      </c>
      <c r="F112" s="94">
        <v>85289.697</v>
      </c>
      <c r="G112" s="94">
        <v>476.02467153799358</v>
      </c>
      <c r="H112" s="94">
        <v>1230</v>
      </c>
      <c r="I112" s="94">
        <v>1500</v>
      </c>
      <c r="J112" s="96">
        <v>0.82</v>
      </c>
    </row>
    <row r="113" spans="1:10" x14ac:dyDescent="0.3">
      <c r="A113" t="s">
        <v>297</v>
      </c>
      <c r="B113" t="s">
        <v>298</v>
      </c>
      <c r="C113" s="95">
        <v>405</v>
      </c>
      <c r="D113" s="96">
        <v>0.92387096774193544</v>
      </c>
      <c r="E113" s="94">
        <v>76</v>
      </c>
      <c r="F113" s="94">
        <v>16205.074000000001</v>
      </c>
      <c r="G113" s="94">
        <v>468.98891051037469</v>
      </c>
      <c r="H113" s="94">
        <v>60</v>
      </c>
      <c r="I113" s="94">
        <v>76</v>
      </c>
      <c r="J113" s="96">
        <v>0.78947368421052633</v>
      </c>
    </row>
    <row r="114" spans="1:10" x14ac:dyDescent="0.3">
      <c r="A114" t="s">
        <v>299</v>
      </c>
      <c r="B114" t="s">
        <v>300</v>
      </c>
      <c r="C114" s="95">
        <v>1150</v>
      </c>
      <c r="D114" s="96">
        <v>0.94719893398478705</v>
      </c>
      <c r="E114" s="94">
        <v>180</v>
      </c>
      <c r="F114" s="94">
        <v>46619.431999999899</v>
      </c>
      <c r="G114" s="94">
        <v>386.10509025506872</v>
      </c>
      <c r="H114" s="94">
        <v>43</v>
      </c>
      <c r="I114" s="94">
        <v>50</v>
      </c>
      <c r="J114" s="96">
        <v>0.86</v>
      </c>
    </row>
    <row r="115" spans="1:10" x14ac:dyDescent="0.3">
      <c r="A115" t="s">
        <v>301</v>
      </c>
      <c r="B115" t="s">
        <v>302</v>
      </c>
      <c r="C115" s="95">
        <v>724</v>
      </c>
      <c r="D115" s="96">
        <v>0.90473866178564166</v>
      </c>
      <c r="E115" s="94">
        <v>450</v>
      </c>
      <c r="F115" s="94">
        <v>148567.81599999999</v>
      </c>
      <c r="G115" s="94">
        <v>302.89198031961377</v>
      </c>
      <c r="H115" s="94">
        <v>480</v>
      </c>
      <c r="I115" s="94">
        <v>625</v>
      </c>
      <c r="J115" s="96">
        <v>0.76800000000000002</v>
      </c>
    </row>
    <row r="116" spans="1:10" x14ac:dyDescent="0.3">
      <c r="A116" t="s">
        <v>303</v>
      </c>
      <c r="B116" t="s">
        <v>304</v>
      </c>
      <c r="C116" s="95">
        <v>549</v>
      </c>
      <c r="D116" s="96">
        <v>0.97112578023261031</v>
      </c>
      <c r="E116" s="94">
        <v>300</v>
      </c>
      <c r="F116" s="94">
        <v>55682.491999999998</v>
      </c>
      <c r="G116" s="94">
        <v>538.76899043958019</v>
      </c>
      <c r="H116" s="94">
        <v>1700</v>
      </c>
      <c r="I116" s="94">
        <v>1900</v>
      </c>
      <c r="J116" s="96">
        <v>0.89473684210526316</v>
      </c>
    </row>
    <row r="117" spans="1:10" x14ac:dyDescent="0.3">
      <c r="A117" t="s">
        <v>305</v>
      </c>
      <c r="B117" t="s">
        <v>306</v>
      </c>
      <c r="C117" s="95">
        <v>1080</v>
      </c>
      <c r="D117" s="96">
        <v>0.90203562340966925</v>
      </c>
      <c r="E117" s="94">
        <v>242</v>
      </c>
      <c r="F117" s="94">
        <v>31874.639999999999</v>
      </c>
      <c r="G117" s="94">
        <v>759.22426104263457</v>
      </c>
      <c r="H117" s="94">
        <v>163</v>
      </c>
      <c r="I117" s="94">
        <v>250</v>
      </c>
      <c r="J117" s="96">
        <v>0.65200000000000002</v>
      </c>
    </row>
    <row r="118" spans="1:10" x14ac:dyDescent="0.3">
      <c r="A118" t="s">
        <v>307</v>
      </c>
      <c r="B118" t="s">
        <v>308</v>
      </c>
      <c r="C118" s="95">
        <v>958</v>
      </c>
      <c r="D118" s="96">
        <v>0.95433881803918408</v>
      </c>
      <c r="E118" s="94">
        <v>206</v>
      </c>
      <c r="F118" s="94">
        <v>34943.661999999997</v>
      </c>
      <c r="G118" s="94">
        <v>589.52035422045924</v>
      </c>
      <c r="H118" s="94">
        <v>208</v>
      </c>
      <c r="I118" s="94">
        <v>271</v>
      </c>
      <c r="J118" s="96">
        <v>0.76752767527675281</v>
      </c>
    </row>
    <row r="119" spans="1:10" x14ac:dyDescent="0.3">
      <c r="A119" t="s">
        <v>309</v>
      </c>
      <c r="B119" t="s">
        <v>310</v>
      </c>
      <c r="C119" s="95">
        <v>1848</v>
      </c>
      <c r="D119" s="96">
        <v>0.95</v>
      </c>
      <c r="E119" s="94">
        <v>201</v>
      </c>
      <c r="F119" s="94">
        <v>36664.478000000003</v>
      </c>
      <c r="G119" s="94">
        <v>548.2145416061835</v>
      </c>
      <c r="H119" s="94">
        <v>80</v>
      </c>
      <c r="I119" s="94">
        <v>100</v>
      </c>
      <c r="J119" s="96">
        <v>0.8</v>
      </c>
    </row>
    <row r="120" spans="1:10" x14ac:dyDescent="0.3">
      <c r="A120" t="s">
        <v>311</v>
      </c>
      <c r="B120" t="s">
        <v>312</v>
      </c>
      <c r="C120" s="95">
        <v>899</v>
      </c>
      <c r="D120" s="96">
        <v>0.96928101481516538</v>
      </c>
      <c r="E120" s="94">
        <v>162</v>
      </c>
      <c r="F120" s="94">
        <v>30064.435000000001</v>
      </c>
      <c r="G120" s="94">
        <v>538.84265578248858</v>
      </c>
      <c r="H120" s="94">
        <v>760</v>
      </c>
      <c r="I120" s="94">
        <v>916</v>
      </c>
      <c r="J120" s="96">
        <v>0.82969432314410485</v>
      </c>
    </row>
    <row r="121" spans="1:10" x14ac:dyDescent="0.3">
      <c r="A121" t="s">
        <v>313</v>
      </c>
      <c r="B121" t="s">
        <v>314</v>
      </c>
      <c r="C121" s="95">
        <v>833</v>
      </c>
      <c r="D121" s="96">
        <v>0.93690237618093331</v>
      </c>
      <c r="E121" s="94">
        <v>243</v>
      </c>
      <c r="F121" s="94">
        <v>38471.826000000001</v>
      </c>
      <c r="G121" s="94">
        <v>631.6310538522398</v>
      </c>
      <c r="H121" s="94">
        <v>702</v>
      </c>
      <c r="I121" s="94">
        <v>780</v>
      </c>
      <c r="J121" s="96">
        <v>0.9</v>
      </c>
    </row>
    <row r="122" spans="1:10" x14ac:dyDescent="0.3">
      <c r="A122" t="s">
        <v>315</v>
      </c>
      <c r="B122" t="s">
        <v>316</v>
      </c>
      <c r="C122" s="95">
        <v>972</v>
      </c>
      <c r="D122" s="96">
        <v>0.939997148892604</v>
      </c>
      <c r="E122" s="94">
        <v>1105</v>
      </c>
      <c r="F122" s="94">
        <v>200517.36600000001</v>
      </c>
      <c r="G122" s="94">
        <v>551.07446404417658</v>
      </c>
      <c r="H122" s="94">
        <v>1190</v>
      </c>
      <c r="I122" s="94">
        <v>1400</v>
      </c>
      <c r="J122" s="96">
        <v>0.85</v>
      </c>
    </row>
    <row r="123" spans="1:10" x14ac:dyDescent="0.3">
      <c r="A123" t="s">
        <v>317</v>
      </c>
      <c r="B123" t="s">
        <v>318</v>
      </c>
      <c r="C123" s="95">
        <v>892</v>
      </c>
      <c r="D123" s="96">
        <v>0.91375986614774674</v>
      </c>
      <c r="E123" s="94">
        <v>353</v>
      </c>
      <c r="F123" s="94">
        <v>60402.845999999998</v>
      </c>
      <c r="G123" s="94">
        <v>584.4095491791893</v>
      </c>
      <c r="H123" s="94">
        <v>140</v>
      </c>
      <c r="I123" s="94">
        <v>155</v>
      </c>
      <c r="J123" s="96">
        <v>0.90322580645161288</v>
      </c>
    </row>
    <row r="124" spans="1:10" x14ac:dyDescent="0.3">
      <c r="A124" t="s">
        <v>319</v>
      </c>
      <c r="B124" t="s">
        <v>320</v>
      </c>
      <c r="C124" s="95">
        <v>1158</v>
      </c>
      <c r="D124" s="96">
        <v>0.93504192748316994</v>
      </c>
      <c r="E124" s="94">
        <v>251</v>
      </c>
      <c r="F124" s="94">
        <v>38390.800999999999</v>
      </c>
      <c r="G124" s="94">
        <v>653.80245647909248</v>
      </c>
      <c r="H124" s="94">
        <v>92</v>
      </c>
      <c r="I124" s="94">
        <v>102</v>
      </c>
      <c r="J124" s="96">
        <v>0.90196078431372551</v>
      </c>
    </row>
    <row r="125" spans="1:10" x14ac:dyDescent="0.3">
      <c r="A125" t="s">
        <v>321</v>
      </c>
      <c r="B125" t="s">
        <v>322</v>
      </c>
      <c r="C125" s="95">
        <v>2927</v>
      </c>
      <c r="D125" s="96">
        <v>0.95000659543595833</v>
      </c>
      <c r="E125" s="94">
        <v>275</v>
      </c>
      <c r="F125" s="94">
        <v>45548.361999999899</v>
      </c>
      <c r="G125" s="94">
        <v>603.75387373974195</v>
      </c>
      <c r="H125" s="94">
        <v>404</v>
      </c>
      <c r="I125" s="94">
        <v>518</v>
      </c>
      <c r="J125" s="96">
        <v>0.77992277992277992</v>
      </c>
    </row>
    <row r="126" spans="1:10" x14ac:dyDescent="0.3">
      <c r="A126" t="s">
        <v>323</v>
      </c>
      <c r="B126" t="s">
        <v>324</v>
      </c>
      <c r="C126" s="95">
        <v>753</v>
      </c>
      <c r="D126" s="96">
        <v>0.93894985603303094</v>
      </c>
      <c r="E126" s="94">
        <v>1050</v>
      </c>
      <c r="F126" s="94">
        <v>188749.54699999999</v>
      </c>
      <c r="G126" s="94">
        <v>556.29272583101886</v>
      </c>
      <c r="H126" s="94">
        <v>3617</v>
      </c>
      <c r="I126" s="94">
        <v>4485</v>
      </c>
      <c r="J126" s="96">
        <v>0.80646599777034556</v>
      </c>
    </row>
    <row r="127" spans="1:10" x14ac:dyDescent="0.3">
      <c r="A127" t="s">
        <v>325</v>
      </c>
      <c r="B127" t="s">
        <v>326</v>
      </c>
      <c r="C127" s="95">
        <v>1123.00199464449</v>
      </c>
      <c r="D127" s="96">
        <v>0.90976236351958895</v>
      </c>
      <c r="E127" s="94">
        <v>560</v>
      </c>
      <c r="F127" s="94">
        <v>57245.930999999997</v>
      </c>
      <c r="G127" s="94">
        <v>978.23546620282934</v>
      </c>
      <c r="H127" s="94">
        <v>279</v>
      </c>
      <c r="I127" s="94">
        <v>350</v>
      </c>
      <c r="J127" s="96">
        <v>0.79714285714285715</v>
      </c>
    </row>
    <row r="128" spans="1:10" x14ac:dyDescent="0.3">
      <c r="A128" t="s">
        <v>327</v>
      </c>
      <c r="B128" t="s">
        <v>328</v>
      </c>
      <c r="C128" s="95">
        <v>545.85862375272541</v>
      </c>
      <c r="D128" s="96">
        <v>0.90520833333333328</v>
      </c>
      <c r="E128" s="94">
        <v>1200</v>
      </c>
      <c r="F128" s="94">
        <v>235814.927</v>
      </c>
      <c r="G128" s="94">
        <v>508.87363886002004</v>
      </c>
      <c r="H128" s="94">
        <v>460</v>
      </c>
      <c r="I128" s="94">
        <v>654</v>
      </c>
      <c r="J128" s="96">
        <v>0.70336391437308865</v>
      </c>
    </row>
    <row r="129" spans="1:10" x14ac:dyDescent="0.3">
      <c r="A129" t="s">
        <v>329</v>
      </c>
      <c r="B129" t="s">
        <v>330</v>
      </c>
      <c r="C129" s="95">
        <v>468</v>
      </c>
      <c r="D129" s="96">
        <v>0.95075631372026392</v>
      </c>
      <c r="E129" s="94">
        <v>93</v>
      </c>
      <c r="F129" s="94">
        <v>32793.207000000002</v>
      </c>
      <c r="G129" s="94">
        <v>283.59531899396114</v>
      </c>
      <c r="H129" s="94">
        <v>175</v>
      </c>
      <c r="I129" s="94">
        <v>215</v>
      </c>
      <c r="J129" s="96">
        <v>0.81395348837209303</v>
      </c>
    </row>
    <row r="130" spans="1:10" x14ac:dyDescent="0.3">
      <c r="A130" t="s">
        <v>331</v>
      </c>
      <c r="B130" t="s">
        <v>332</v>
      </c>
      <c r="C130" s="95">
        <v>984</v>
      </c>
      <c r="D130" s="96">
        <v>0.90503250443242256</v>
      </c>
      <c r="E130" s="94">
        <v>167</v>
      </c>
      <c r="F130" s="94">
        <v>38609.307000000001</v>
      </c>
      <c r="G130" s="94">
        <v>432.53819603651527</v>
      </c>
      <c r="H130" s="94">
        <v>161</v>
      </c>
      <c r="I130" s="94">
        <v>190</v>
      </c>
      <c r="J130" s="96">
        <v>0.84736842105263155</v>
      </c>
    </row>
    <row r="131" spans="1:10" x14ac:dyDescent="0.3">
      <c r="A131" t="s">
        <v>333</v>
      </c>
      <c r="B131" t="s">
        <v>334</v>
      </c>
      <c r="C131" s="95">
        <v>3059</v>
      </c>
      <c r="D131" s="96">
        <v>0.93651103731197505</v>
      </c>
      <c r="E131" s="94">
        <v>266</v>
      </c>
      <c r="F131" s="94">
        <v>41445.052000000003</v>
      </c>
      <c r="G131" s="94">
        <v>641.81364762191629</v>
      </c>
      <c r="H131" s="94">
        <v>205</v>
      </c>
      <c r="I131" s="94">
        <v>269</v>
      </c>
      <c r="J131" s="96">
        <v>0.76208178438661711</v>
      </c>
    </row>
    <row r="132" spans="1:10" x14ac:dyDescent="0.3">
      <c r="A132" t="s">
        <v>335</v>
      </c>
      <c r="B132" t="s">
        <v>336</v>
      </c>
      <c r="C132" s="95">
        <v>427</v>
      </c>
      <c r="D132" s="96">
        <v>0.92573402417962003</v>
      </c>
      <c r="E132" s="94">
        <v>142</v>
      </c>
      <c r="F132" s="94">
        <v>33097.254000000001</v>
      </c>
      <c r="G132" s="94">
        <v>429.03861450258074</v>
      </c>
      <c r="H132" s="94">
        <v>180</v>
      </c>
      <c r="I132" s="94">
        <v>225</v>
      </c>
      <c r="J132" s="96">
        <v>0.8</v>
      </c>
    </row>
    <row r="133" spans="1:10" x14ac:dyDescent="0.3">
      <c r="A133" t="s">
        <v>337</v>
      </c>
      <c r="B133" t="s">
        <v>338</v>
      </c>
      <c r="C133" s="95">
        <v>760</v>
      </c>
      <c r="D133" s="96">
        <v>0.95</v>
      </c>
      <c r="E133" s="94">
        <v>178</v>
      </c>
      <c r="F133" s="94">
        <v>24891.687999999998</v>
      </c>
      <c r="G133" s="94">
        <v>715.09814842609319</v>
      </c>
      <c r="H133" s="94">
        <v>74</v>
      </c>
      <c r="I133" s="94">
        <v>85</v>
      </c>
      <c r="J133" s="96">
        <v>0.87058823529411766</v>
      </c>
    </row>
    <row r="134" spans="1:10" x14ac:dyDescent="0.3">
      <c r="A134" t="s">
        <v>339</v>
      </c>
      <c r="B134" t="s">
        <v>340</v>
      </c>
      <c r="C134" s="95">
        <v>703.59907481599362</v>
      </c>
      <c r="D134" s="96">
        <v>0.90798049048418383</v>
      </c>
      <c r="E134" s="94">
        <v>241</v>
      </c>
      <c r="F134" s="94">
        <v>38292.46</v>
      </c>
      <c r="G134" s="94">
        <v>629.36672128142197</v>
      </c>
      <c r="H134" s="94">
        <v>294</v>
      </c>
      <c r="I134" s="94">
        <v>382</v>
      </c>
      <c r="J134" s="96">
        <v>0.76963350785340312</v>
      </c>
    </row>
    <row r="135" spans="1:10" x14ac:dyDescent="0.3">
      <c r="A135" t="s">
        <v>341</v>
      </c>
      <c r="B135" t="s">
        <v>342</v>
      </c>
      <c r="C135" s="95">
        <v>140</v>
      </c>
      <c r="D135" s="96">
        <v>0.95740596316515691</v>
      </c>
      <c r="E135" s="94">
        <v>75</v>
      </c>
      <c r="F135" s="94">
        <v>23551.777999999998</v>
      </c>
      <c r="G135" s="94">
        <v>318.44729514688868</v>
      </c>
      <c r="H135" s="94">
        <v>181</v>
      </c>
      <c r="I135" s="94">
        <v>226</v>
      </c>
      <c r="J135" s="96">
        <v>0.80088495575221241</v>
      </c>
    </row>
    <row r="136" spans="1:10" x14ac:dyDescent="0.3">
      <c r="A136" t="s">
        <v>343</v>
      </c>
      <c r="B136" t="s">
        <v>344</v>
      </c>
      <c r="C136" s="95">
        <v>758</v>
      </c>
      <c r="D136" s="96">
        <v>0.91590000000000005</v>
      </c>
      <c r="E136" s="94">
        <v>234</v>
      </c>
      <c r="F136" s="94">
        <v>42393.574999999997</v>
      </c>
      <c r="G136" s="94">
        <v>551.97043419905026</v>
      </c>
      <c r="H136" s="94">
        <v>219</v>
      </c>
      <c r="I136" s="94">
        <v>238</v>
      </c>
      <c r="J136" s="96">
        <v>0.92016806722689071</v>
      </c>
    </row>
    <row r="137" spans="1:10" x14ac:dyDescent="0.3">
      <c r="A137" t="s">
        <v>345</v>
      </c>
      <c r="B137" t="s">
        <v>346</v>
      </c>
      <c r="C137" s="95">
        <v>880</v>
      </c>
      <c r="D137" s="96">
        <v>0.9155848058660897</v>
      </c>
      <c r="E137" s="94">
        <v>478</v>
      </c>
      <c r="F137" s="94">
        <v>69691.149999999994</v>
      </c>
      <c r="G137" s="94">
        <v>685.88335821693295</v>
      </c>
      <c r="H137" s="94">
        <v>193</v>
      </c>
      <c r="I137" s="94">
        <v>223</v>
      </c>
      <c r="J137" s="96">
        <v>0.86547085201793716</v>
      </c>
    </row>
    <row r="138" spans="1:10" x14ac:dyDescent="0.3">
      <c r="A138" t="s">
        <v>347</v>
      </c>
      <c r="B138" t="s">
        <v>348</v>
      </c>
      <c r="C138" s="95">
        <v>1221</v>
      </c>
      <c r="D138" s="96">
        <v>0.96001704699546708</v>
      </c>
      <c r="E138" s="94">
        <v>300</v>
      </c>
      <c r="F138" s="94">
        <v>50990.178999999996</v>
      </c>
      <c r="G138" s="94">
        <v>588.34859159839391</v>
      </c>
      <c r="H138" s="94">
        <v>333</v>
      </c>
      <c r="I138" s="94">
        <v>405</v>
      </c>
      <c r="J138" s="96">
        <v>0.82222222222222219</v>
      </c>
    </row>
    <row r="139" spans="1:10" x14ac:dyDescent="0.3">
      <c r="A139" t="s">
        <v>349</v>
      </c>
      <c r="B139" t="s">
        <v>350</v>
      </c>
      <c r="C139" s="95">
        <v>671</v>
      </c>
      <c r="D139" s="96">
        <v>0.94759962347034832</v>
      </c>
      <c r="E139" s="94">
        <v>155</v>
      </c>
      <c r="F139" s="94">
        <v>31539.561000000002</v>
      </c>
      <c r="G139" s="94">
        <v>491.44628233728429</v>
      </c>
      <c r="H139" s="94">
        <v>158</v>
      </c>
      <c r="I139" s="94">
        <v>173</v>
      </c>
      <c r="J139" s="96">
        <v>0.91329479768786126</v>
      </c>
    </row>
    <row r="140" spans="1:10" x14ac:dyDescent="0.3">
      <c r="A140" t="s">
        <v>351</v>
      </c>
      <c r="B140" t="s">
        <v>352</v>
      </c>
      <c r="C140" s="95">
        <v>652.6</v>
      </c>
      <c r="D140" s="96">
        <v>0.93859793440402473</v>
      </c>
      <c r="E140" s="94">
        <v>163</v>
      </c>
      <c r="F140" s="94">
        <v>33572.309000000001</v>
      </c>
      <c r="G140" s="94">
        <v>485.519181894817</v>
      </c>
      <c r="H140" s="94">
        <v>162</v>
      </c>
      <c r="I140" s="94">
        <v>170</v>
      </c>
      <c r="J140" s="96">
        <v>0.95294117647058818</v>
      </c>
    </row>
    <row r="141" spans="1:10" x14ac:dyDescent="0.3">
      <c r="A141" t="s">
        <v>353</v>
      </c>
      <c r="B141" t="s">
        <v>354</v>
      </c>
      <c r="C141" s="95">
        <v>695</v>
      </c>
      <c r="D141" s="96">
        <v>0.94005352363960748</v>
      </c>
      <c r="E141" s="94">
        <v>240</v>
      </c>
      <c r="F141" s="94">
        <v>41563.103999999999</v>
      </c>
      <c r="G141" s="94">
        <v>577.43521754294386</v>
      </c>
      <c r="H141" s="94">
        <v>697</v>
      </c>
      <c r="I141" s="94">
        <v>850</v>
      </c>
      <c r="J141" s="96">
        <v>0.82</v>
      </c>
    </row>
    <row r="142" spans="1:10" x14ac:dyDescent="0.3">
      <c r="A142" t="s">
        <v>355</v>
      </c>
      <c r="B142" t="s">
        <v>356</v>
      </c>
      <c r="C142" s="95">
        <v>761</v>
      </c>
      <c r="D142" s="96">
        <v>0.95538464481815222</v>
      </c>
      <c r="E142" s="94">
        <v>780</v>
      </c>
      <c r="F142" s="94">
        <v>125708.698</v>
      </c>
      <c r="G142" s="94">
        <v>620.4821244747917</v>
      </c>
      <c r="H142" s="94">
        <v>291</v>
      </c>
      <c r="I142" s="94">
        <v>309</v>
      </c>
      <c r="J142" s="96">
        <v>0.94174757281553401</v>
      </c>
    </row>
    <row r="143" spans="1:10" x14ac:dyDescent="0.3">
      <c r="A143" t="s">
        <v>357</v>
      </c>
      <c r="B143" t="s">
        <v>358</v>
      </c>
      <c r="C143" s="95">
        <v>539</v>
      </c>
      <c r="D143" s="96">
        <v>0.91006572120373574</v>
      </c>
      <c r="E143" s="94">
        <v>199</v>
      </c>
      <c r="F143" s="94">
        <v>32532.778999999999</v>
      </c>
      <c r="G143" s="94">
        <v>611.69075042743816</v>
      </c>
      <c r="H143" s="94">
        <v>162</v>
      </c>
      <c r="I143" s="94">
        <v>190</v>
      </c>
      <c r="J143" s="96">
        <v>0.85263157894736841</v>
      </c>
    </row>
    <row r="144" spans="1:10" x14ac:dyDescent="0.3">
      <c r="A144" t="s">
        <v>359</v>
      </c>
      <c r="B144" t="s">
        <v>360</v>
      </c>
      <c r="C144" s="95">
        <v>4160</v>
      </c>
      <c r="D144" s="96">
        <v>0.94662606186888909</v>
      </c>
      <c r="E144" s="94">
        <v>418</v>
      </c>
      <c r="F144" s="94">
        <v>76142.312820780498</v>
      </c>
      <c r="G144" s="94">
        <v>548.97202949937298</v>
      </c>
      <c r="H144" s="94">
        <v>240</v>
      </c>
      <c r="I144" s="94">
        <v>303</v>
      </c>
      <c r="J144" s="96">
        <v>0.79207920792079212</v>
      </c>
    </row>
    <row r="145" spans="1:10" x14ac:dyDescent="0.3">
      <c r="A145" t="s">
        <v>361</v>
      </c>
      <c r="B145" t="s">
        <v>362</v>
      </c>
      <c r="C145" s="95">
        <v>526</v>
      </c>
      <c r="D145" s="96">
        <v>0.86771106628853945</v>
      </c>
      <c r="E145" s="94">
        <v>1244</v>
      </c>
      <c r="F145" s="94">
        <v>208802.20300000001</v>
      </c>
      <c r="G145" s="94">
        <v>595.77915468640913</v>
      </c>
      <c r="H145" s="94">
        <v>228</v>
      </c>
      <c r="I145" s="94">
        <v>291</v>
      </c>
      <c r="J145" s="96">
        <v>0.78350515463917525</v>
      </c>
    </row>
    <row r="146" spans="1:10" x14ac:dyDescent="0.3">
      <c r="A146" t="s">
        <v>363</v>
      </c>
      <c r="B146" t="s">
        <v>364</v>
      </c>
      <c r="C146" s="95">
        <v>222</v>
      </c>
      <c r="D146" s="96">
        <v>0.93717824367678881</v>
      </c>
      <c r="E146" s="94">
        <v>129</v>
      </c>
      <c r="F146" s="94">
        <v>35766.432000000001</v>
      </c>
      <c r="G146" s="94">
        <v>360.67338223728888</v>
      </c>
      <c r="H146" s="94">
        <v>134</v>
      </c>
      <c r="I146" s="94">
        <v>150</v>
      </c>
      <c r="J146" s="96">
        <v>0.89333333333333331</v>
      </c>
    </row>
    <row r="147" spans="1:10" x14ac:dyDescent="0.3">
      <c r="A147" t="s">
        <v>365</v>
      </c>
      <c r="B147" t="s">
        <v>366</v>
      </c>
      <c r="C147" s="95">
        <v>839.80000000000007</v>
      </c>
      <c r="D147" s="96">
        <v>0.88542350623768873</v>
      </c>
      <c r="E147" s="94">
        <v>438</v>
      </c>
      <c r="F147" s="94">
        <v>64761.83</v>
      </c>
      <c r="G147" s="94">
        <v>676.32431016850512</v>
      </c>
      <c r="H147" s="94">
        <v>257</v>
      </c>
      <c r="I147" s="94">
        <v>283</v>
      </c>
      <c r="J147" s="96">
        <v>0.90812720848056538</v>
      </c>
    </row>
    <row r="148" spans="1:10" x14ac:dyDescent="0.3">
      <c r="A148" t="s">
        <v>367</v>
      </c>
      <c r="B148" t="s">
        <v>368</v>
      </c>
      <c r="C148" s="95">
        <v>2261</v>
      </c>
      <c r="D148" s="96">
        <v>0.92681149993495515</v>
      </c>
      <c r="E148" s="94">
        <v>438</v>
      </c>
      <c r="F148" s="94">
        <v>114407.83900000001</v>
      </c>
      <c r="G148" s="94">
        <v>382.84089956458314</v>
      </c>
      <c r="H148" s="94">
        <v>216</v>
      </c>
      <c r="I148" s="94">
        <v>330</v>
      </c>
      <c r="J148" s="96">
        <v>0.65454545454545454</v>
      </c>
    </row>
    <row r="149" spans="1:10" x14ac:dyDescent="0.3">
      <c r="A149" t="s">
        <v>369</v>
      </c>
      <c r="B149" t="s">
        <v>370</v>
      </c>
      <c r="C149" s="95">
        <v>339</v>
      </c>
      <c r="D149" s="96">
        <v>0.91671674077634902</v>
      </c>
      <c r="E149" s="94">
        <v>250</v>
      </c>
      <c r="F149" s="94">
        <v>29440.656999999999</v>
      </c>
      <c r="G149" s="94">
        <v>849.16583213479237</v>
      </c>
      <c r="H149" s="94">
        <v>91</v>
      </c>
      <c r="I149" s="94">
        <v>104</v>
      </c>
      <c r="J149" s="96">
        <v>0.875</v>
      </c>
    </row>
    <row r="150" spans="1:10" x14ac:dyDescent="0.3">
      <c r="A150" t="s">
        <v>371</v>
      </c>
      <c r="B150" t="s">
        <v>372</v>
      </c>
      <c r="C150" s="95">
        <v>3770</v>
      </c>
      <c r="D150" s="96">
        <v>0.93141639403307619</v>
      </c>
      <c r="E150" s="94">
        <v>600</v>
      </c>
      <c r="F150" s="94">
        <v>73525.373999999996</v>
      </c>
      <c r="G150" s="94">
        <v>816.04481195838594</v>
      </c>
      <c r="H150" s="94">
        <v>537</v>
      </c>
      <c r="I150" s="94">
        <v>645</v>
      </c>
      <c r="J150" s="96">
        <v>0.83255813953488367</v>
      </c>
    </row>
    <row r="151" spans="1:10" x14ac:dyDescent="0.3">
      <c r="A151" t="s">
        <v>373</v>
      </c>
      <c r="B151" t="s">
        <v>374</v>
      </c>
      <c r="C151" s="95">
        <v>536</v>
      </c>
      <c r="D151" s="96">
        <v>0.91002188183807442</v>
      </c>
      <c r="E151" s="94">
        <v>112</v>
      </c>
      <c r="F151" s="94">
        <v>31901.142</v>
      </c>
      <c r="G151" s="94">
        <v>351.08461007446067</v>
      </c>
      <c r="H151" s="94">
        <v>535</v>
      </c>
      <c r="I151" s="94">
        <v>630</v>
      </c>
      <c r="J151" s="96">
        <v>0.84920634920634919</v>
      </c>
    </row>
    <row r="152" spans="1:10" x14ac:dyDescent="0.3">
      <c r="A152" t="s">
        <v>375</v>
      </c>
      <c r="B152" t="s">
        <v>376</v>
      </c>
      <c r="C152" s="95">
        <v>1105</v>
      </c>
      <c r="D152" s="96">
        <v>0.94994174757281558</v>
      </c>
      <c r="E152" s="94">
        <v>319</v>
      </c>
      <c r="F152" s="94">
        <v>44891.485999999997</v>
      </c>
      <c r="G152" s="94">
        <v>710.60245143143629</v>
      </c>
      <c r="H152" s="94">
        <v>304</v>
      </c>
      <c r="I152" s="94">
        <v>400</v>
      </c>
      <c r="J152" s="96">
        <v>0.76</v>
      </c>
    </row>
    <row r="153" spans="1:10" x14ac:dyDescent="0.3">
      <c r="A153" t="s">
        <v>377</v>
      </c>
      <c r="B153" t="s">
        <v>378</v>
      </c>
      <c r="C153" s="95">
        <v>652.72794873823307</v>
      </c>
      <c r="D153" s="96">
        <v>0.90406802934379682</v>
      </c>
      <c r="E153" s="94">
        <v>845</v>
      </c>
      <c r="F153" s="94">
        <v>142737.76</v>
      </c>
      <c r="G153" s="94">
        <v>591.99471814606022</v>
      </c>
      <c r="H153" s="94">
        <v>504</v>
      </c>
      <c r="I153" s="94">
        <v>615</v>
      </c>
      <c r="J153" s="96">
        <v>0.81951219512195117</v>
      </c>
    </row>
    <row r="154" spans="1:10" x14ac:dyDescent="0.3">
      <c r="A154" t="s">
        <v>379</v>
      </c>
      <c r="B154" t="s">
        <v>380</v>
      </c>
      <c r="C154" s="95">
        <v>741.3211944603122</v>
      </c>
      <c r="D154" s="96">
        <v>0.95953033719362979</v>
      </c>
      <c r="E154" s="94">
        <v>206</v>
      </c>
      <c r="F154" s="94">
        <v>40205.875</v>
      </c>
      <c r="G154" s="94">
        <v>512.36293203418654</v>
      </c>
      <c r="H154" s="94">
        <v>31</v>
      </c>
      <c r="I154" s="94">
        <v>34</v>
      </c>
      <c r="J154" s="96">
        <v>0.91176470588235292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7"/>
  <dimension ref="B1:T76"/>
  <sheetViews>
    <sheetView showGridLines="0" showRowColHeaders="0" workbookViewId="0">
      <selection activeCell="G30" sqref="G30"/>
    </sheetView>
  </sheetViews>
  <sheetFormatPr defaultColWidth="9.109375" defaultRowHeight="14.4" zeroHeight="1" x14ac:dyDescent="0.3"/>
  <cols>
    <col min="1" max="1" width="3.5546875" customWidth="1"/>
    <col min="2" max="2" width="0.88671875" customWidth="1"/>
    <col min="3" max="3" width="36.33203125" customWidth="1"/>
    <col min="4" max="5" width="18.33203125" customWidth="1"/>
    <col min="6" max="6" width="4.6640625" customWidth="1"/>
    <col min="7" max="7" width="29" customWidth="1"/>
    <col min="8" max="8" width="10.6640625" customWidth="1"/>
    <col min="9" max="9" width="16.44140625" customWidth="1"/>
    <col min="10" max="10" width="15.5546875" customWidth="1"/>
    <col min="11" max="11" width="0.88671875" customWidth="1"/>
    <col min="12" max="12" width="4.6640625" customWidth="1"/>
    <col min="13" max="13" width="0.88671875" customWidth="1"/>
    <col min="14" max="14" width="16.6640625" customWidth="1"/>
    <col min="15" max="15" width="0.88671875" customWidth="1"/>
    <col min="16" max="16" width="4.6640625" customWidth="1"/>
    <col min="17" max="17" width="9.109375" hidden="1" customWidth="1"/>
    <col min="18" max="18" width="4.6640625" hidden="1" customWidth="1"/>
    <col min="19" max="20" width="9.109375" hidden="1" customWidth="1"/>
    <col min="21" max="21" width="4.6640625" customWidth="1"/>
  </cols>
  <sheetData>
    <row r="1" spans="2:20" ht="15" thickBot="1" x14ac:dyDescent="0.35">
      <c r="Q1" s="3"/>
      <c r="S1" s="3"/>
      <c r="T1" s="3"/>
    </row>
    <row r="2" spans="2:20" ht="18.600000000000001" thickBot="1" x14ac:dyDescent="0.4">
      <c r="C2" s="197" t="str">
        <f>'2. Cover'!B154</f>
        <v>Better Care Fund 2022-23 End of Year Template</v>
      </c>
      <c r="D2" s="198"/>
      <c r="E2" s="199"/>
      <c r="Q2" s="3"/>
      <c r="S2" s="3"/>
      <c r="T2" s="3"/>
    </row>
    <row r="3" spans="2:20" x14ac:dyDescent="0.3">
      <c r="C3" s="165" t="s">
        <v>443</v>
      </c>
      <c r="D3" s="165"/>
      <c r="E3" s="165"/>
      <c r="Q3" s="3" t="s">
        <v>444</v>
      </c>
      <c r="S3" s="6">
        <f>S4-S5</f>
        <v>0</v>
      </c>
      <c r="T3" s="3"/>
    </row>
    <row r="4" spans="2:20" x14ac:dyDescent="0.3">
      <c r="Q4" s="3" t="s">
        <v>381</v>
      </c>
      <c r="S4" s="3">
        <f>COUNTA(S16:T56)</f>
        <v>14</v>
      </c>
      <c r="T4" s="3"/>
    </row>
    <row r="5" spans="2:20" x14ac:dyDescent="0.3">
      <c r="C5" t="s">
        <v>405</v>
      </c>
      <c r="E5" s="169" t="str">
        <f>IF('Backsheet for muncher'!D9="&lt;Please select a Health and Wellbeing Board&gt;","Please select in '2. Cover' sheet",'Backsheet for muncher'!D9)</f>
        <v>Hillingdon</v>
      </c>
      <c r="F5" s="169"/>
      <c r="G5" s="169"/>
      <c r="Q5" s="3" t="s">
        <v>384</v>
      </c>
      <c r="S5" s="3">
        <f>SUM(S16:T56)</f>
        <v>14</v>
      </c>
      <c r="T5" s="3"/>
    </row>
    <row r="6" spans="2:20" x14ac:dyDescent="0.3">
      <c r="Q6" s="3" t="s">
        <v>385</v>
      </c>
      <c r="S6" s="3"/>
      <c r="T6" s="3"/>
    </row>
    <row r="7" spans="2:20" ht="7.5" customHeight="1" x14ac:dyDescent="0.3">
      <c r="B7" s="78"/>
      <c r="C7" s="78"/>
      <c r="D7" s="78"/>
      <c r="E7" s="78"/>
      <c r="F7" s="78"/>
      <c r="G7" s="78"/>
      <c r="H7" s="78"/>
      <c r="I7" s="78"/>
      <c r="J7" s="78"/>
      <c r="K7" s="78"/>
      <c r="Q7" s="3"/>
      <c r="S7" s="3"/>
      <c r="T7" s="3"/>
    </row>
    <row r="8" spans="2:20" ht="18" x14ac:dyDescent="0.35">
      <c r="B8" s="78"/>
      <c r="C8" s="72" t="s">
        <v>445</v>
      </c>
      <c r="D8" s="73"/>
      <c r="E8" s="73"/>
      <c r="F8" s="73"/>
      <c r="G8" s="73"/>
      <c r="H8" s="73"/>
      <c r="I8" s="73"/>
      <c r="J8" s="74"/>
      <c r="K8" s="78"/>
      <c r="Q8" s="3"/>
      <c r="S8" s="3"/>
      <c r="T8" s="3"/>
    </row>
    <row r="9" spans="2:20" x14ac:dyDescent="0.3">
      <c r="B9" s="78"/>
      <c r="C9" s="78"/>
      <c r="D9" s="78"/>
      <c r="E9" s="78"/>
      <c r="F9" s="78"/>
      <c r="G9" s="78"/>
      <c r="H9" s="78"/>
      <c r="I9" s="78"/>
      <c r="J9" s="78"/>
      <c r="K9" s="78"/>
      <c r="Q9" s="3"/>
      <c r="S9" s="3"/>
      <c r="T9" s="3"/>
    </row>
    <row r="10" spans="2:20" x14ac:dyDescent="0.3">
      <c r="B10" s="78"/>
      <c r="C10" s="78"/>
      <c r="D10" s="200" t="s">
        <v>446</v>
      </c>
      <c r="E10" s="200"/>
      <c r="F10" s="200"/>
      <c r="G10" s="200"/>
      <c r="H10" s="200"/>
      <c r="I10" s="200"/>
      <c r="J10" s="78"/>
      <c r="K10" s="78"/>
      <c r="Q10" s="3"/>
      <c r="S10" s="3"/>
      <c r="T10" s="3"/>
    </row>
    <row r="11" spans="2:20" ht="15" customHeight="1" x14ac:dyDescent="0.3">
      <c r="B11" s="78"/>
      <c r="C11" s="103" t="s">
        <v>447</v>
      </c>
      <c r="D11" s="104">
        <f>IFERROR(INDEX('I&amp;E backsheet'!$C$5:$H$155,
MATCH('Backsheet for muncher'!$C$9,'I&amp;E backsheet'!$A$5:$A$155,0),
MATCH($Q11,'I&amp;E backsheet'!$C$1:$H$1,0)),"")</f>
        <v>5111058</v>
      </c>
      <c r="E11" s="78"/>
      <c r="F11" s="78"/>
      <c r="G11" s="78"/>
      <c r="H11" s="78"/>
      <c r="I11" s="78"/>
      <c r="J11" s="78"/>
      <c r="K11" s="78"/>
      <c r="Q11" s="3" t="s">
        <v>447</v>
      </c>
      <c r="S11" s="3"/>
      <c r="T11" s="3"/>
    </row>
    <row r="12" spans="2:20" ht="15" customHeight="1" x14ac:dyDescent="0.3">
      <c r="B12" s="78"/>
      <c r="C12" s="105" t="s">
        <v>448</v>
      </c>
      <c r="D12" s="106">
        <f>IFERROR(INDEX('I&amp;E backsheet'!$C$5:$H$155,
MATCH('Backsheet for muncher'!$C$9,'I&amp;E backsheet'!$A$5:$A$155,0),
MATCH($Q12,'I&amp;E backsheet'!$C$1:$H$1,0)),"")</f>
        <v>7467803.2494400404</v>
      </c>
      <c r="E12" s="78"/>
      <c r="F12" s="78"/>
      <c r="G12" s="78"/>
      <c r="H12" s="78"/>
      <c r="I12" s="78"/>
      <c r="J12" s="78"/>
      <c r="K12" s="78"/>
      <c r="Q12" s="3" t="s">
        <v>448</v>
      </c>
      <c r="S12" s="3"/>
      <c r="T12" s="3"/>
    </row>
    <row r="13" spans="2:20" ht="15" customHeight="1" thickBot="1" x14ac:dyDescent="0.35">
      <c r="B13" s="78"/>
      <c r="C13" s="105" t="s">
        <v>449</v>
      </c>
      <c r="D13" s="106">
        <f>IFERROR(INDEX('I&amp;E backsheet'!$C$5:$H$155,
MATCH('Backsheet for muncher'!$C$9,'I&amp;E backsheet'!$A$5:$A$155,0),
MATCH($Q13,'I&amp;E backsheet'!$C$1:$H$1,0)),"")</f>
        <v>21644511</v>
      </c>
      <c r="E13" s="78"/>
      <c r="F13" s="78"/>
      <c r="G13" s="78"/>
      <c r="H13" s="78"/>
      <c r="I13" s="78"/>
      <c r="J13" s="78"/>
      <c r="K13" s="78"/>
      <c r="Q13" s="3" t="s">
        <v>450</v>
      </c>
      <c r="S13" s="3"/>
      <c r="T13" s="3"/>
    </row>
    <row r="14" spans="2:20" ht="15" customHeight="1" thickTop="1" thickBot="1" x14ac:dyDescent="0.35">
      <c r="B14" s="78"/>
      <c r="C14" s="13" t="s">
        <v>451</v>
      </c>
      <c r="D14" s="78"/>
      <c r="E14" s="49">
        <f>IFERROR(SUM(D11:D13),"")</f>
        <v>34223372.249440044</v>
      </c>
      <c r="F14" s="78"/>
      <c r="G14" s="78"/>
      <c r="H14" s="78"/>
      <c r="I14" s="78"/>
      <c r="J14" s="78"/>
      <c r="K14" s="78"/>
      <c r="M14" s="56"/>
      <c r="N14" s="57" t="s">
        <v>389</v>
      </c>
      <c r="O14" s="58"/>
      <c r="Q14" s="3"/>
      <c r="S14" s="3"/>
      <c r="T14" s="3"/>
    </row>
    <row r="15" spans="2:20" ht="15" thickTop="1" x14ac:dyDescent="0.3">
      <c r="B15" s="78"/>
      <c r="C15" s="78"/>
      <c r="D15" s="195" t="s">
        <v>452</v>
      </c>
      <c r="E15" s="196"/>
      <c r="F15" s="78"/>
      <c r="G15" s="192" t="s">
        <v>453</v>
      </c>
      <c r="H15" s="193"/>
      <c r="I15" s="194"/>
      <c r="J15" s="78"/>
      <c r="K15" s="78"/>
      <c r="M15" s="59"/>
      <c r="N15" s="60" t="s">
        <v>390</v>
      </c>
      <c r="O15" s="61"/>
      <c r="Q15" s="3"/>
      <c r="S15" s="3"/>
      <c r="T15" s="3"/>
    </row>
    <row r="16" spans="2:20" ht="30" customHeight="1" x14ac:dyDescent="0.3">
      <c r="B16" s="78"/>
      <c r="C16" s="99" t="s">
        <v>454</v>
      </c>
      <c r="D16" s="100">
        <f>IFERROR(INDEX('I&amp;E backsheet'!$C$5:$H$155,
MATCH('Backsheet for muncher'!$C$9,'I&amp;E backsheet'!$A$5:$A$155,0),
MATCH($Q16,'I&amp;E backsheet'!$C$1:$H$1,0)),"")</f>
        <v>29402013</v>
      </c>
      <c r="E16" s="78"/>
      <c r="F16" s="78"/>
      <c r="G16" s="28" t="s">
        <v>455</v>
      </c>
      <c r="H16" s="52" t="s">
        <v>384</v>
      </c>
      <c r="I16" s="51">
        <f>29402013+504600</f>
        <v>29906613</v>
      </c>
      <c r="J16" s="78"/>
      <c r="K16" s="78"/>
      <c r="M16" s="59"/>
      <c r="N16" s="55" t="str">
        <f>IF(COUNTA(S16:T16)=SUM(S16:T16),"Yes","No")</f>
        <v>Yes</v>
      </c>
      <c r="O16" s="61"/>
      <c r="Q16" s="3" t="s">
        <v>456</v>
      </c>
      <c r="S16" s="3">
        <f>IF(OR(H16="Yes",H16="No"),1,0)</f>
        <v>1</v>
      </c>
      <c r="T16" s="3">
        <f>IF(AND(H16="Yes",I16=""),0,1)</f>
        <v>1</v>
      </c>
    </row>
    <row r="17" spans="2:20" ht="30" customHeight="1" thickBot="1" x14ac:dyDescent="0.35">
      <c r="B17" s="78"/>
      <c r="C17" s="101" t="s">
        <v>457</v>
      </c>
      <c r="D17" s="102">
        <f>IFERROR(INDEX('I&amp;E backsheet'!$C$5:$H$155,
MATCH('Backsheet for muncher'!$C$9,'I&amp;E backsheet'!$A$5:$A$155,0),
MATCH($Q17,'I&amp;E backsheet'!$C$1:$H$1,0)),"")</f>
        <v>45454761</v>
      </c>
      <c r="E17" s="78"/>
      <c r="F17" s="78"/>
      <c r="G17" s="28" t="s">
        <v>458</v>
      </c>
      <c r="H17" s="52" t="s">
        <v>385</v>
      </c>
      <c r="I17" s="51"/>
      <c r="J17" s="78"/>
      <c r="K17" s="78"/>
      <c r="M17" s="59"/>
      <c r="N17" s="55" t="str">
        <f>IF(COUNTA(S17:T17)=SUM(S17:T17),"Yes","No")</f>
        <v>Yes</v>
      </c>
      <c r="O17" s="61"/>
      <c r="Q17" s="3" t="s">
        <v>459</v>
      </c>
      <c r="S17" s="3">
        <f>IF(OR(H17="Yes",H17="No"),1,0)</f>
        <v>1</v>
      </c>
      <c r="T17" s="3">
        <f>IF(AND(H17="Yes",I17=""),0,1)</f>
        <v>1</v>
      </c>
    </row>
    <row r="18" spans="2:20" ht="15" customHeight="1" thickTop="1" thickBot="1" x14ac:dyDescent="0.35">
      <c r="B18" s="78"/>
      <c r="C18" s="13" t="s">
        <v>460</v>
      </c>
      <c r="D18" s="78"/>
      <c r="E18" s="49">
        <f>IFERROR(SUM(D16:D17),"")</f>
        <v>74856774</v>
      </c>
      <c r="F18" s="78"/>
      <c r="G18" s="78"/>
      <c r="H18" s="78"/>
      <c r="I18" s="78"/>
      <c r="J18" s="49">
        <f>SUM((IF(H16="Yes",I16,D16)),(IF(H17="Yes",I17,D17)))</f>
        <v>75361374</v>
      </c>
      <c r="K18" s="78"/>
      <c r="M18" s="59"/>
      <c r="N18" s="62"/>
      <c r="O18" s="61"/>
      <c r="Q18" s="3" t="s">
        <v>461</v>
      </c>
      <c r="S18" s="3"/>
      <c r="T18" s="3"/>
    </row>
    <row r="19" spans="2:20" ht="15" thickTop="1" x14ac:dyDescent="0.3">
      <c r="B19" s="78"/>
      <c r="C19" s="78"/>
      <c r="D19" s="78"/>
      <c r="E19" s="78"/>
      <c r="F19" s="78"/>
      <c r="G19" s="78"/>
      <c r="H19" s="78"/>
      <c r="I19" s="78"/>
      <c r="J19" s="78"/>
      <c r="K19" s="78"/>
      <c r="M19" s="59"/>
      <c r="N19" s="62"/>
      <c r="O19" s="61"/>
      <c r="Q19" s="3" t="s">
        <v>381</v>
      </c>
      <c r="S19" s="3"/>
      <c r="T19" s="3"/>
    </row>
    <row r="20" spans="2:20" ht="15" customHeight="1" x14ac:dyDescent="0.3">
      <c r="B20" s="78"/>
      <c r="C20" s="78"/>
      <c r="D20" s="24" t="s">
        <v>462</v>
      </c>
      <c r="E20" s="24" t="s">
        <v>463</v>
      </c>
      <c r="F20" s="78"/>
      <c r="G20" s="78"/>
      <c r="H20" s="78"/>
      <c r="I20" s="78"/>
      <c r="J20" s="78"/>
      <c r="K20" s="78"/>
      <c r="M20" s="59"/>
      <c r="N20" s="62"/>
      <c r="O20" s="61"/>
      <c r="Q20" s="3" t="s">
        <v>384</v>
      </c>
      <c r="S20" s="3"/>
      <c r="T20" s="3"/>
    </row>
    <row r="21" spans="2:20" ht="15" customHeight="1" x14ac:dyDescent="0.3">
      <c r="B21" s="78"/>
      <c r="C21" s="13" t="s">
        <v>464</v>
      </c>
      <c r="D21" s="50">
        <f>IFERROR(SUM(E14,E18),"")</f>
        <v>109080146.24944004</v>
      </c>
      <c r="E21" s="50">
        <f>IFERROR(SUM(E14,J18),"")</f>
        <v>109584746.24944004</v>
      </c>
      <c r="F21" s="78"/>
      <c r="G21" s="78"/>
      <c r="H21" s="78"/>
      <c r="I21" s="78"/>
      <c r="J21" s="78"/>
      <c r="K21" s="78"/>
      <c r="M21" s="59"/>
      <c r="N21" s="62"/>
      <c r="O21" s="61"/>
      <c r="Q21" s="3" t="s">
        <v>385</v>
      </c>
      <c r="S21" s="3"/>
      <c r="T21" s="3"/>
    </row>
    <row r="22" spans="2:20" x14ac:dyDescent="0.3">
      <c r="B22" s="78"/>
      <c r="C22" s="78"/>
      <c r="D22" s="78"/>
      <c r="E22" s="78"/>
      <c r="F22" s="78"/>
      <c r="G22" s="78"/>
      <c r="H22" s="78"/>
      <c r="I22" s="78"/>
      <c r="J22" s="78"/>
      <c r="K22" s="78"/>
      <c r="M22" s="59"/>
      <c r="N22" s="62"/>
      <c r="O22" s="61"/>
      <c r="Q22" s="3"/>
      <c r="S22" s="3"/>
      <c r="T22" s="3"/>
    </row>
    <row r="23" spans="2:20" x14ac:dyDescent="0.3">
      <c r="B23" s="78"/>
      <c r="C23" s="78"/>
      <c r="D23" s="78"/>
      <c r="E23" s="78"/>
      <c r="F23" s="78"/>
      <c r="G23" s="78"/>
      <c r="H23" s="78"/>
      <c r="I23" s="78"/>
      <c r="J23" s="78"/>
      <c r="K23" s="78"/>
      <c r="M23" s="59"/>
      <c r="N23" s="62"/>
      <c r="O23" s="61"/>
      <c r="Q23" s="3"/>
      <c r="S23" s="3"/>
      <c r="T23" s="3"/>
    </row>
    <row r="24" spans="2:20" x14ac:dyDescent="0.3">
      <c r="B24" s="78"/>
      <c r="C24" s="78"/>
      <c r="D24" s="200" t="s">
        <v>465</v>
      </c>
      <c r="E24" s="200"/>
      <c r="F24" s="200"/>
      <c r="G24" s="200"/>
      <c r="H24" s="200"/>
      <c r="I24" s="200"/>
      <c r="J24" s="78"/>
      <c r="K24" s="78"/>
      <c r="M24" s="59"/>
      <c r="N24" s="62"/>
      <c r="O24" s="61"/>
      <c r="Q24" s="3"/>
      <c r="S24" s="3"/>
      <c r="T24" s="3"/>
    </row>
    <row r="25" spans="2:20" x14ac:dyDescent="0.3">
      <c r="B25" s="78"/>
      <c r="C25" s="78"/>
      <c r="D25" s="78"/>
      <c r="E25" s="78"/>
      <c r="F25" s="78"/>
      <c r="G25" s="78"/>
      <c r="H25" s="78"/>
      <c r="I25" s="78"/>
      <c r="J25" s="78"/>
      <c r="K25" s="78"/>
      <c r="M25" s="59"/>
      <c r="N25" s="62"/>
      <c r="O25" s="61"/>
      <c r="Q25" s="3"/>
      <c r="S25" s="3"/>
      <c r="T25" s="3"/>
    </row>
    <row r="26" spans="2:20" x14ac:dyDescent="0.3">
      <c r="B26" s="78"/>
      <c r="C26" s="78"/>
      <c r="D26" s="195" t="s">
        <v>452</v>
      </c>
      <c r="E26" s="196"/>
      <c r="F26" s="78"/>
      <c r="G26" s="192" t="s">
        <v>453</v>
      </c>
      <c r="H26" s="193"/>
      <c r="I26" s="194"/>
      <c r="J26" s="78"/>
      <c r="K26" s="78"/>
      <c r="M26" s="59"/>
      <c r="N26" s="62"/>
      <c r="O26" s="61"/>
      <c r="Q26" s="3"/>
      <c r="S26" s="3"/>
      <c r="T26" s="3"/>
    </row>
    <row r="27" spans="2:20" ht="32.25" customHeight="1" x14ac:dyDescent="0.3">
      <c r="B27" s="78"/>
      <c r="C27" s="99" t="s">
        <v>478</v>
      </c>
      <c r="D27" s="100">
        <f>IFERROR(INDEX('I&amp;E backsheet'!$C$5:$L$155,
MATCH('Backsheet for muncher'!$C$9,'I&amp;E backsheet'!$A$5:$A$155,0),
MATCH($Q27,'I&amp;E backsheet'!$C$1:$L$1,0)),"")</f>
        <v>867590</v>
      </c>
      <c r="E27" s="78"/>
      <c r="F27" s="78"/>
      <c r="G27" s="28" t="s">
        <v>458</v>
      </c>
      <c r="H27" s="52" t="s">
        <v>385</v>
      </c>
      <c r="I27" s="51"/>
      <c r="J27" s="78"/>
      <c r="K27" s="78"/>
      <c r="M27" s="59"/>
      <c r="N27" s="55" t="str">
        <f>IF(COUNTA(S27:T27)=SUM(S27:T27),"Yes","No")</f>
        <v>Yes</v>
      </c>
      <c r="O27" s="61"/>
      <c r="Q27" s="3" t="s">
        <v>478</v>
      </c>
      <c r="S27" s="3">
        <f>IF(OR(H27="Yes",H27="No"),1,0)</f>
        <v>1</v>
      </c>
      <c r="T27" s="3">
        <f>IF(AND(H27="Yes",I27=""),0,1)</f>
        <v>1</v>
      </c>
    </row>
    <row r="28" spans="2:20" ht="32.25" customHeight="1" thickBot="1" x14ac:dyDescent="0.35">
      <c r="B28" s="78"/>
      <c r="C28" s="101" t="s">
        <v>479</v>
      </c>
      <c r="D28" s="102">
        <f>IFERROR(INDEX('I&amp;E backsheet'!$C$5:$L$155,
MATCH('Backsheet for muncher'!$C$9,'I&amp;E backsheet'!$A$5:$A$155,0),
MATCH($Q28,'I&amp;E backsheet'!$C$1:$L$1,0)),"")</f>
        <v>1117553</v>
      </c>
      <c r="E28" s="78"/>
      <c r="F28" s="78"/>
      <c r="G28" s="28" t="s">
        <v>697</v>
      </c>
      <c r="H28" s="52" t="s">
        <v>385</v>
      </c>
      <c r="I28" s="51"/>
      <c r="J28" s="78"/>
      <c r="K28" s="78"/>
      <c r="M28" s="59"/>
      <c r="N28" s="55" t="str">
        <f>IF(COUNTA(S28:T28)=SUM(S28:T28),"Yes","No")</f>
        <v>Yes</v>
      </c>
      <c r="O28" s="61"/>
      <c r="Q28" s="3" t="s">
        <v>479</v>
      </c>
      <c r="S28" s="3">
        <f>IF(OR(H28="Yes",H28="No"),1,0)</f>
        <v>1</v>
      </c>
      <c r="T28" s="3">
        <f>IF(AND(H28="Yes",I28=""),0,1)</f>
        <v>1</v>
      </c>
    </row>
    <row r="29" spans="2:20" ht="15.6" thickTop="1" thickBot="1" x14ac:dyDescent="0.35">
      <c r="B29" s="78"/>
      <c r="C29" s="13" t="s">
        <v>468</v>
      </c>
      <c r="D29" s="78"/>
      <c r="E29" s="49">
        <f>IFERROR(SUM(D27:D28),"")</f>
        <v>1985143</v>
      </c>
      <c r="F29" s="78"/>
      <c r="G29" s="78"/>
      <c r="H29" s="78"/>
      <c r="I29" s="78"/>
      <c r="J29" s="49">
        <f>SUM((IF(H27="Yes",I27,D27)),(IF(H28="Yes",I28,D28)))</f>
        <v>1985143</v>
      </c>
      <c r="K29" s="78"/>
      <c r="M29" s="59"/>
      <c r="N29" s="62"/>
      <c r="O29" s="61"/>
      <c r="Q29" s="3"/>
      <c r="S29" s="3"/>
      <c r="T29" s="3"/>
    </row>
    <row r="30" spans="2:20" ht="15" thickTop="1" x14ac:dyDescent="0.3">
      <c r="B30" s="78"/>
      <c r="C30" s="78"/>
      <c r="D30" s="78"/>
      <c r="E30" s="78"/>
      <c r="F30" s="78"/>
      <c r="G30" s="78"/>
      <c r="H30" s="78"/>
      <c r="I30" s="78"/>
      <c r="J30" s="78"/>
      <c r="K30" s="78"/>
      <c r="M30" s="59"/>
      <c r="N30" s="62"/>
      <c r="O30" s="61"/>
      <c r="Q30" s="3"/>
      <c r="S30" s="3"/>
      <c r="T30" s="3"/>
    </row>
    <row r="31" spans="2:20" x14ac:dyDescent="0.3">
      <c r="B31" s="78"/>
      <c r="C31" s="78"/>
      <c r="D31" s="24" t="s">
        <v>462</v>
      </c>
      <c r="E31" s="24" t="s">
        <v>463</v>
      </c>
      <c r="F31" s="78"/>
      <c r="G31" s="78"/>
      <c r="H31" s="78"/>
      <c r="I31" s="78"/>
      <c r="J31" s="78"/>
      <c r="K31" s="78"/>
      <c r="M31" s="59"/>
      <c r="N31" s="62"/>
      <c r="O31" s="61"/>
      <c r="Q31" s="3"/>
      <c r="S31" s="3"/>
      <c r="T31" s="3"/>
    </row>
    <row r="32" spans="2:20" x14ac:dyDescent="0.3">
      <c r="B32" s="78"/>
      <c r="C32" s="13" t="s">
        <v>469</v>
      </c>
      <c r="D32" s="50">
        <f>IFERROR(SUM(D21,E29),"")</f>
        <v>111065289.24944004</v>
      </c>
      <c r="E32" s="50">
        <f>IFERROR(SUM(J18,J29,E14),"")</f>
        <v>111569889.24944004</v>
      </c>
      <c r="F32" s="78"/>
      <c r="G32" s="78"/>
      <c r="H32" s="78"/>
      <c r="I32" s="78"/>
      <c r="J32" s="78"/>
      <c r="K32" s="78"/>
      <c r="M32" s="59"/>
      <c r="N32" s="62"/>
      <c r="O32" s="61"/>
      <c r="Q32" s="3"/>
      <c r="S32" s="3"/>
      <c r="T32" s="3"/>
    </row>
    <row r="33" spans="2:20" x14ac:dyDescent="0.3">
      <c r="B33" s="78"/>
      <c r="C33" s="78"/>
      <c r="D33" s="78"/>
      <c r="E33" s="78"/>
      <c r="F33" s="78"/>
      <c r="G33" s="78"/>
      <c r="H33" s="78"/>
      <c r="I33" s="78"/>
      <c r="J33" s="78"/>
      <c r="K33" s="78"/>
      <c r="M33" s="59"/>
      <c r="N33" s="62"/>
      <c r="O33" s="61"/>
      <c r="Q33" s="3"/>
      <c r="S33" s="3"/>
      <c r="T33" s="3"/>
    </row>
    <row r="34" spans="2:20" x14ac:dyDescent="0.3">
      <c r="B34" s="78"/>
      <c r="C34" s="78"/>
      <c r="D34" s="78"/>
      <c r="E34" s="78"/>
      <c r="F34" s="78"/>
      <c r="G34" s="78"/>
      <c r="H34" s="78"/>
      <c r="I34" s="78"/>
      <c r="J34" s="78"/>
      <c r="K34" s="78"/>
      <c r="M34" s="59"/>
      <c r="N34" s="62"/>
      <c r="O34" s="61"/>
      <c r="Q34" s="3"/>
      <c r="S34" s="3"/>
      <c r="T34" s="3"/>
    </row>
    <row r="35" spans="2:20" ht="60" customHeight="1" x14ac:dyDescent="0.3">
      <c r="B35" s="78"/>
      <c r="C35" s="190" t="s">
        <v>470</v>
      </c>
      <c r="D35" s="190"/>
      <c r="E35" s="191" t="s">
        <v>2903</v>
      </c>
      <c r="F35" s="191"/>
      <c r="G35" s="191"/>
      <c r="H35" s="191"/>
      <c r="I35" s="191"/>
      <c r="J35" s="191"/>
      <c r="K35" s="78"/>
      <c r="M35" s="59"/>
      <c r="N35" s="66" t="str">
        <f>IF(S35=1,"Yes","No")</f>
        <v>Yes</v>
      </c>
      <c r="O35" s="61"/>
      <c r="Q35" s="3"/>
      <c r="S35" s="3">
        <f>IF(AND(OR($H$16="Yes",$H$17="Yes"),E35=""),0,1)</f>
        <v>1</v>
      </c>
      <c r="T35" s="3"/>
    </row>
    <row r="36" spans="2:20" ht="7.5" customHeight="1" x14ac:dyDescent="0.3">
      <c r="B36" s="78"/>
      <c r="C36" s="78"/>
      <c r="D36" s="78"/>
      <c r="E36" s="78"/>
      <c r="F36" s="78"/>
      <c r="G36" s="78"/>
      <c r="H36" s="78"/>
      <c r="I36" s="78"/>
      <c r="J36" s="78"/>
      <c r="K36" s="78"/>
      <c r="M36" s="59"/>
      <c r="N36" s="62"/>
      <c r="O36" s="61"/>
      <c r="Q36" s="3"/>
      <c r="S36" s="3"/>
      <c r="T36" s="3"/>
    </row>
    <row r="37" spans="2:20" ht="14.4" customHeight="1" x14ac:dyDescent="0.3">
      <c r="M37" s="59"/>
      <c r="N37" s="62"/>
      <c r="O37" s="61"/>
      <c r="Q37" s="3"/>
      <c r="S37" s="3"/>
      <c r="T37" s="3"/>
    </row>
    <row r="38" spans="2:20" ht="18.75" customHeight="1" x14ac:dyDescent="0.3">
      <c r="C38" s="75" t="s">
        <v>471</v>
      </c>
      <c r="D38" s="76"/>
      <c r="E38" s="76"/>
      <c r="F38" s="76"/>
      <c r="G38" s="76"/>
      <c r="H38" s="76"/>
      <c r="I38" s="76"/>
      <c r="J38" s="77"/>
      <c r="M38" s="59"/>
      <c r="N38" s="62"/>
      <c r="O38" s="61"/>
      <c r="Q38" s="3"/>
      <c r="S38" s="3"/>
      <c r="T38" s="3"/>
    </row>
    <row r="39" spans="2:20" x14ac:dyDescent="0.3">
      <c r="M39" s="59"/>
      <c r="N39" s="62"/>
      <c r="O39" s="61"/>
      <c r="Q39" s="3"/>
      <c r="S39" s="3"/>
      <c r="T39" s="3"/>
    </row>
    <row r="40" spans="2:20" x14ac:dyDescent="0.3">
      <c r="D40" s="48" t="s">
        <v>446</v>
      </c>
      <c r="M40" s="59"/>
      <c r="N40" s="62"/>
      <c r="O40" s="61"/>
      <c r="Q40" s="3"/>
      <c r="S40" s="3"/>
      <c r="T40" s="3"/>
    </row>
    <row r="41" spans="2:20" x14ac:dyDescent="0.3">
      <c r="C41" s="14" t="s">
        <v>472</v>
      </c>
      <c r="D41" s="50">
        <f>IFERROR(INDEX('I&amp;E backsheet'!$C$5:$H$155,
MATCH('Backsheet for muncher'!$C$9,'I&amp;E backsheet'!$A$5:$A$155,0),
MATCH($Q41,'I&amp;E backsheet'!$C$1:$H$1,0)),"")</f>
        <v>109080146</v>
      </c>
      <c r="M41" s="59"/>
      <c r="N41" s="62"/>
      <c r="O41" s="61"/>
      <c r="Q41" s="3" t="s">
        <v>473</v>
      </c>
      <c r="S41" s="3"/>
      <c r="T41" s="3"/>
    </row>
    <row r="42" spans="2:20" x14ac:dyDescent="0.3">
      <c r="M42" s="59"/>
      <c r="N42" s="62"/>
      <c r="O42" s="61"/>
      <c r="Q42" s="3"/>
      <c r="S42" s="3"/>
      <c r="T42" s="3"/>
    </row>
    <row r="43" spans="2:20" ht="15" customHeight="1" x14ac:dyDescent="0.3">
      <c r="C43" s="190" t="s">
        <v>474</v>
      </c>
      <c r="D43" s="190"/>
      <c r="E43" s="190"/>
      <c r="F43" s="189" t="s">
        <v>384</v>
      </c>
      <c r="G43" s="189"/>
      <c r="M43" s="59"/>
      <c r="N43" s="55" t="str">
        <f>IF(S43=1,"Yes","No")</f>
        <v>Yes</v>
      </c>
      <c r="O43" s="61"/>
      <c r="Q43" s="3"/>
      <c r="S43" s="3">
        <f>IF(OR(F43="Yes",F43="No"),1,0)</f>
        <v>1</v>
      </c>
      <c r="T43" s="3"/>
    </row>
    <row r="44" spans="2:20" x14ac:dyDescent="0.3">
      <c r="M44" s="59"/>
      <c r="N44" s="62"/>
      <c r="O44" s="61"/>
      <c r="Q44" s="3"/>
      <c r="S44" s="3"/>
      <c r="T44" s="3"/>
    </row>
    <row r="45" spans="2:20" x14ac:dyDescent="0.3">
      <c r="C45" s="32" t="s">
        <v>453</v>
      </c>
      <c r="D45" s="51">
        <f>53480683.07+504600-443202+58033622.24944</f>
        <v>111575703.31944001</v>
      </c>
      <c r="M45" s="59"/>
      <c r="N45" s="55" t="str">
        <f>IF(S45=1,"Yes","No")</f>
        <v>Yes</v>
      </c>
      <c r="O45" s="61"/>
      <c r="Q45" s="3"/>
      <c r="S45" s="3">
        <f>IF(AND($F$43="Yes",D45=""),0,1)</f>
        <v>1</v>
      </c>
      <c r="T45" s="3"/>
    </row>
    <row r="46" spans="2:20" x14ac:dyDescent="0.3">
      <c r="M46" s="59"/>
      <c r="N46" s="62"/>
      <c r="O46" s="61"/>
      <c r="Q46" s="3"/>
      <c r="S46" s="3"/>
      <c r="T46" s="3"/>
    </row>
    <row r="47" spans="2:20" x14ac:dyDescent="0.3">
      <c r="M47" s="59"/>
      <c r="N47" s="62"/>
      <c r="O47" s="61"/>
      <c r="Q47" s="3"/>
      <c r="S47" s="3"/>
      <c r="T47" s="3"/>
    </row>
    <row r="48" spans="2:20" x14ac:dyDescent="0.3">
      <c r="D48" s="48" t="s">
        <v>465</v>
      </c>
      <c r="M48" s="59"/>
      <c r="N48" s="62"/>
      <c r="O48" s="61"/>
      <c r="Q48" s="3"/>
      <c r="S48" s="3"/>
      <c r="T48" s="3"/>
    </row>
    <row r="49" spans="3:20" x14ac:dyDescent="0.3">
      <c r="C49" s="14" t="s">
        <v>472</v>
      </c>
      <c r="D49" s="50">
        <f>IFERROR(INDEX('I&amp;E backsheet'!$C$5:$M$155,
MATCH('Backsheet for muncher'!$C$9,'I&amp;E backsheet'!$A$5:$A$155,0),
MATCH($Q49,'I&amp;E backsheet'!$C$1:$M$1,0)),"")</f>
        <v>1985143</v>
      </c>
      <c r="M49" s="59"/>
      <c r="N49" s="62"/>
      <c r="O49" s="61"/>
      <c r="Q49" s="3" t="s">
        <v>475</v>
      </c>
      <c r="S49" s="3"/>
      <c r="T49" s="3"/>
    </row>
    <row r="50" spans="3:20" x14ac:dyDescent="0.3">
      <c r="M50" s="59"/>
      <c r="N50" s="62"/>
      <c r="O50" s="61"/>
      <c r="Q50" s="3"/>
      <c r="S50" s="3"/>
      <c r="T50" s="3"/>
    </row>
    <row r="51" spans="3:20" x14ac:dyDescent="0.3">
      <c r="C51" s="190" t="s">
        <v>474</v>
      </c>
      <c r="D51" s="190"/>
      <c r="E51" s="190"/>
      <c r="F51" s="189" t="s">
        <v>384</v>
      </c>
      <c r="G51" s="189"/>
      <c r="M51" s="59"/>
      <c r="N51" s="55" t="str">
        <f>IF(S51=1,"Yes","No")</f>
        <v>Yes</v>
      </c>
      <c r="O51" s="61"/>
      <c r="Q51" s="3"/>
      <c r="S51" s="3">
        <f>IF(OR(F51="Yes",F51="No"),1,0)</f>
        <v>1</v>
      </c>
      <c r="T51" s="3"/>
    </row>
    <row r="52" spans="3:20" x14ac:dyDescent="0.3">
      <c r="M52" s="59"/>
      <c r="N52" s="62"/>
      <c r="O52" s="61"/>
      <c r="Q52" s="3"/>
      <c r="S52" s="3"/>
      <c r="T52" s="3"/>
    </row>
    <row r="53" spans="3:20" x14ac:dyDescent="0.3">
      <c r="C53" s="32" t="s">
        <v>453</v>
      </c>
      <c r="D53" s="51">
        <v>1985143</v>
      </c>
      <c r="M53" s="59"/>
      <c r="N53" s="55" t="str">
        <f>IF(S53=1,"Yes","No")</f>
        <v>Yes</v>
      </c>
      <c r="O53" s="61"/>
      <c r="Q53" s="3"/>
      <c r="S53" s="3">
        <f>IF(AND($F$43="Yes",D53=""),0,1)</f>
        <v>1</v>
      </c>
      <c r="T53" s="3"/>
    </row>
    <row r="54" spans="3:20" x14ac:dyDescent="0.3">
      <c r="M54" s="59"/>
      <c r="N54" s="62"/>
      <c r="O54" s="61"/>
      <c r="Q54" s="3"/>
      <c r="S54" s="3"/>
      <c r="T54" s="3"/>
    </row>
    <row r="55" spans="3:20" x14ac:dyDescent="0.3">
      <c r="M55" s="59"/>
      <c r="N55" s="62"/>
      <c r="O55" s="61"/>
      <c r="Q55" s="3"/>
      <c r="S55" s="3"/>
      <c r="T55" s="3"/>
    </row>
    <row r="56" spans="3:20" ht="60" customHeight="1" x14ac:dyDescent="0.3">
      <c r="C56" s="190" t="s">
        <v>476</v>
      </c>
      <c r="D56" s="190"/>
      <c r="E56" s="191" t="s">
        <v>2934</v>
      </c>
      <c r="F56" s="191"/>
      <c r="G56" s="191"/>
      <c r="H56" s="191"/>
      <c r="I56" s="191"/>
      <c r="J56" s="191"/>
      <c r="M56" s="59"/>
      <c r="N56" s="66" t="str">
        <f>IF(S56=1,"Yes","No")</f>
        <v>Yes</v>
      </c>
      <c r="O56" s="61"/>
      <c r="Q56" s="3"/>
      <c r="S56" s="3">
        <f>IF(AND($F$43="Yes",E56=""),0,1)</f>
        <v>1</v>
      </c>
      <c r="T56" s="3"/>
    </row>
    <row r="57" spans="3:20" x14ac:dyDescent="0.3">
      <c r="M57" s="63"/>
      <c r="N57" s="64"/>
      <c r="O57" s="65"/>
      <c r="Q57" s="3"/>
      <c r="S57" s="3"/>
      <c r="T57" s="3"/>
    </row>
    <row r="58" spans="3:20" x14ac:dyDescent="0.3">
      <c r="Q58" s="3"/>
      <c r="S58" s="3"/>
      <c r="T58" s="3"/>
    </row>
    <row r="59" spans="3:20" x14ac:dyDescent="0.3">
      <c r="Q59" s="3"/>
      <c r="S59" s="3"/>
      <c r="T59" s="3"/>
    </row>
    <row r="60" spans="3:20" x14ac:dyDescent="0.3"/>
    <row r="61" spans="3:20" x14ac:dyDescent="0.3"/>
    <row r="62" spans="3:20" x14ac:dyDescent="0.3"/>
    <row r="63" spans="3:20" x14ac:dyDescent="0.3"/>
    <row r="64" spans="3:20"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sheetData>
  <sheetProtection algorithmName="SHA-512" hashValue="8zBJMMzd12r9KmGtxNKY8y0/FqjDlWUJzfzva9cB2AwOqo8zTdK0gFMFSFQk3cH5blpmcCyGR7KHkectxpQs+A==" saltValue="c9f8Tv77UVzjqkS0WVqXqw==" spinCount="100000" sheet="1" objects="1" scenarios="1" formatColumns="0" formatRows="0" autoFilter="0"/>
  <mergeCells count="17">
    <mergeCell ref="C2:E2"/>
    <mergeCell ref="C3:E3"/>
    <mergeCell ref="E5:G5"/>
    <mergeCell ref="D10:I10"/>
    <mergeCell ref="D24:I24"/>
    <mergeCell ref="F43:G43"/>
    <mergeCell ref="C56:D56"/>
    <mergeCell ref="E56:J56"/>
    <mergeCell ref="G15:I15"/>
    <mergeCell ref="D15:E15"/>
    <mergeCell ref="D26:E26"/>
    <mergeCell ref="G26:I26"/>
    <mergeCell ref="C51:E51"/>
    <mergeCell ref="F51:G51"/>
    <mergeCell ref="C35:D35"/>
    <mergeCell ref="E35:J35"/>
    <mergeCell ref="C43:E43"/>
  </mergeCells>
  <conditionalFormatting sqref="I16">
    <cfRule type="expression" dxfId="26" priority="17">
      <formula>$H$16="Yes"</formula>
    </cfRule>
  </conditionalFormatting>
  <conditionalFormatting sqref="I17">
    <cfRule type="expression" dxfId="25" priority="16">
      <formula>$H$17="Yes"</formula>
    </cfRule>
  </conditionalFormatting>
  <conditionalFormatting sqref="D45 E56">
    <cfRule type="expression" dxfId="24" priority="15">
      <formula>OR($F$43="Yes",$F$51="Yes")</formula>
    </cfRule>
  </conditionalFormatting>
  <conditionalFormatting sqref="E35:J35">
    <cfRule type="expression" dxfId="23" priority="14">
      <formula>OR($H$16="Yes",$H$17="Yes",$H$27="Yes",$H$28="Yes")</formula>
    </cfRule>
  </conditionalFormatting>
  <conditionalFormatting sqref="N16">
    <cfRule type="cellIs" dxfId="22" priority="13" operator="equal">
      <formula>"Yes"</formula>
    </cfRule>
  </conditionalFormatting>
  <conditionalFormatting sqref="N17">
    <cfRule type="cellIs" dxfId="21" priority="12" operator="equal">
      <formula>"Yes"</formula>
    </cfRule>
  </conditionalFormatting>
  <conditionalFormatting sqref="N35">
    <cfRule type="cellIs" dxfId="20" priority="11" operator="equal">
      <formula>"Yes"</formula>
    </cfRule>
  </conditionalFormatting>
  <conditionalFormatting sqref="N43">
    <cfRule type="cellIs" dxfId="19" priority="10" operator="equal">
      <formula>"Yes"</formula>
    </cfRule>
  </conditionalFormatting>
  <conditionalFormatting sqref="N45">
    <cfRule type="cellIs" dxfId="18" priority="9" operator="equal">
      <formula>"Yes"</formula>
    </cfRule>
  </conditionalFormatting>
  <conditionalFormatting sqref="N56">
    <cfRule type="cellIs" dxfId="17" priority="8" operator="equal">
      <formula>"Yes"</formula>
    </cfRule>
  </conditionalFormatting>
  <conditionalFormatting sqref="I27">
    <cfRule type="expression" dxfId="16" priority="7">
      <formula>$H$27="Yes"</formula>
    </cfRule>
  </conditionalFormatting>
  <conditionalFormatting sqref="I28">
    <cfRule type="expression" dxfId="15" priority="6">
      <formula>$H$28="Yes"</formula>
    </cfRule>
  </conditionalFormatting>
  <conditionalFormatting sqref="N27">
    <cfRule type="cellIs" dxfId="14" priority="5" operator="equal">
      <formula>"Yes"</formula>
    </cfRule>
  </conditionalFormatting>
  <conditionalFormatting sqref="N28">
    <cfRule type="cellIs" dxfId="13" priority="4" operator="equal">
      <formula>"Yes"</formula>
    </cfRule>
  </conditionalFormatting>
  <conditionalFormatting sqref="D53">
    <cfRule type="expression" dxfId="12" priority="3">
      <formula>$F$51="Yes"</formula>
    </cfRule>
  </conditionalFormatting>
  <conditionalFormatting sqref="N51">
    <cfRule type="cellIs" dxfId="11" priority="2" operator="equal">
      <formula>"Yes"</formula>
    </cfRule>
  </conditionalFormatting>
  <conditionalFormatting sqref="N53">
    <cfRule type="cellIs" dxfId="10" priority="1" operator="equal">
      <formula>"Yes"</formula>
    </cfRule>
  </conditionalFormatting>
  <dataValidations count="4">
    <dataValidation type="list" allowBlank="1" showInputMessage="1" showErrorMessage="1" errorTitle="Invalid Entry" error="Please select one option from the drop-down list" sqref="F43:G43 F51:G51" xr:uid="{00000000-0002-0000-0500-000000000000}">
      <formula1>$Q$19:$Q$21</formula1>
    </dataValidation>
    <dataValidation type="decimal" operator="greaterThan" allowBlank="1" showInputMessage="1" showErrorMessage="1" error="Please enter a numeric amount greater than 0" sqref="D45 D53" xr:uid="{00000000-0002-0000-0500-000001000000}">
      <formula1>0</formula1>
    </dataValidation>
    <dataValidation type="list" operator="greaterThan" allowBlank="1" showInputMessage="1" showErrorMessage="1" error="Please enter a numeric amount greater than 0" promptTitle="Please enter the revised total" prompt="(NOT the difference)_x000a__x000a_e.g. if planned additional funding is £10,000 and £5,000 extra was then pooled after the planning stage, then £15,000 should be entered as the revised figure" sqref="H16:H17 H27:H28" xr:uid="{00000000-0002-0000-0500-000002000000}">
      <formula1>$Q$4:$Q$6</formula1>
    </dataValidation>
    <dataValidation type="decimal" operator="greaterThanOrEqual" allowBlank="1" showInputMessage="1" showErrorMessage="1" error="Please enter a numeric amount greater than or equal to 0" promptTitle="Please enter the revised total" prompt="(NOT the difference)_x000a__x000a_e.g. if planned additional funding is £10,000 and £5,000 extra was then pooled after the planning stage, then £15,000 should be entered as the revised figure" sqref="I16:I17 I27:I28" xr:uid="{00000000-0002-0000-0500-000003000000}">
      <formula1>0</formula1>
    </dataValidation>
  </dataValidations>
  <pageMargins left="0.7" right="0.7" top="0.75" bottom="0.75" header="0.3" footer="0.3"/>
  <pageSetup paperSize="9" orientation="portrait" horizontalDpi="90" verticalDpi="9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rgb="FFFFFF00"/>
  </sheetPr>
  <dimension ref="A1:M155"/>
  <sheetViews>
    <sheetView workbookViewId="0">
      <selection activeCell="B154" sqref="B154:C154"/>
    </sheetView>
  </sheetViews>
  <sheetFormatPr defaultColWidth="8.88671875" defaultRowHeight="14.4" x14ac:dyDescent="0.3"/>
  <cols>
    <col min="2" max="2" width="12.109375" customWidth="1"/>
    <col min="3" max="5" width="11.6640625" customWidth="1"/>
    <col min="6" max="8" width="12.6640625" customWidth="1"/>
    <col min="9" max="12" width="14.109375" customWidth="1"/>
    <col min="13" max="13" width="12.5546875" customWidth="1"/>
  </cols>
  <sheetData>
    <row r="1" spans="1:13" x14ac:dyDescent="0.3">
      <c r="B1" s="15" t="s">
        <v>477</v>
      </c>
      <c r="C1" t="s">
        <v>447</v>
      </c>
      <c r="D1" t="s">
        <v>448</v>
      </c>
      <c r="E1" t="s">
        <v>450</v>
      </c>
      <c r="F1" t="s">
        <v>456</v>
      </c>
      <c r="G1" t="s">
        <v>459</v>
      </c>
      <c r="H1" t="s">
        <v>473</v>
      </c>
      <c r="I1" t="s">
        <v>466</v>
      </c>
      <c r="J1" t="s">
        <v>467</v>
      </c>
      <c r="K1" t="s">
        <v>478</v>
      </c>
      <c r="L1" t="s">
        <v>479</v>
      </c>
      <c r="M1" t="s">
        <v>475</v>
      </c>
    </row>
    <row r="3" spans="1:13" x14ac:dyDescent="0.3">
      <c r="C3" s="85" t="s">
        <v>445</v>
      </c>
      <c r="D3" s="85"/>
      <c r="E3" s="85"/>
      <c r="F3" s="85"/>
      <c r="G3" s="85"/>
      <c r="H3" s="84" t="s">
        <v>471</v>
      </c>
      <c r="I3" s="201" t="s">
        <v>480</v>
      </c>
      <c r="J3" s="202"/>
      <c r="K3" s="202"/>
      <c r="L3" s="202"/>
      <c r="M3" s="203"/>
    </row>
    <row r="4" spans="1:13" x14ac:dyDescent="0.3">
      <c r="A4" s="15" t="s">
        <v>481</v>
      </c>
      <c r="B4" s="15" t="s">
        <v>482</v>
      </c>
      <c r="C4" s="83" t="s">
        <v>447</v>
      </c>
      <c r="D4" s="83" t="s">
        <v>448</v>
      </c>
      <c r="E4" s="83" t="s">
        <v>450</v>
      </c>
      <c r="F4" s="83" t="s">
        <v>456</v>
      </c>
      <c r="G4" s="83" t="s">
        <v>459</v>
      </c>
      <c r="H4" s="83" t="s">
        <v>452</v>
      </c>
      <c r="I4" s="113" t="s">
        <v>466</v>
      </c>
      <c r="J4" s="113" t="s">
        <v>467</v>
      </c>
      <c r="K4" t="s">
        <v>478</v>
      </c>
      <c r="L4" t="s">
        <v>479</v>
      </c>
      <c r="M4" t="s">
        <v>475</v>
      </c>
    </row>
    <row r="5" spans="1:13" x14ac:dyDescent="0.3">
      <c r="A5" t="s">
        <v>79</v>
      </c>
      <c r="B5" t="s">
        <v>80</v>
      </c>
      <c r="C5" s="82">
        <v>1856901</v>
      </c>
      <c r="D5" s="82">
        <v>10707003.193292299</v>
      </c>
      <c r="E5" s="82">
        <v>17452259</v>
      </c>
      <c r="F5" s="82">
        <v>227527</v>
      </c>
      <c r="G5" s="82">
        <v>0</v>
      </c>
      <c r="H5" s="82">
        <v>30243690</v>
      </c>
      <c r="I5">
        <v>760884</v>
      </c>
      <c r="J5">
        <v>789561</v>
      </c>
      <c r="K5">
        <v>760884</v>
      </c>
      <c r="L5">
        <v>789561</v>
      </c>
      <c r="M5">
        <f>K5+L5</f>
        <v>1550445</v>
      </c>
    </row>
    <row r="6" spans="1:13" x14ac:dyDescent="0.3">
      <c r="A6" t="s">
        <v>81</v>
      </c>
      <c r="B6" t="s">
        <v>82</v>
      </c>
      <c r="C6" s="82">
        <v>2884527</v>
      </c>
      <c r="D6" s="82">
        <v>9621518.2598394193</v>
      </c>
      <c r="E6" s="82">
        <v>29344200</v>
      </c>
      <c r="F6" s="82">
        <v>0</v>
      </c>
      <c r="G6" s="82">
        <v>0</v>
      </c>
      <c r="H6" s="82">
        <v>41850245</v>
      </c>
      <c r="I6">
        <v>1206241</v>
      </c>
      <c r="J6">
        <v>0</v>
      </c>
      <c r="K6">
        <v>1155990</v>
      </c>
      <c r="L6">
        <v>1783251</v>
      </c>
      <c r="M6">
        <f t="shared" ref="M6:M69" si="0">K6+L6</f>
        <v>2939241</v>
      </c>
    </row>
    <row r="7" spans="1:13" x14ac:dyDescent="0.3">
      <c r="A7" t="s">
        <v>83</v>
      </c>
      <c r="B7" t="s">
        <v>84</v>
      </c>
      <c r="C7" s="82">
        <v>3377046</v>
      </c>
      <c r="D7" s="82">
        <v>13450588.621261999</v>
      </c>
      <c r="E7" s="82">
        <v>23080403</v>
      </c>
      <c r="F7" s="82">
        <v>0</v>
      </c>
      <c r="G7" s="82">
        <v>0</v>
      </c>
      <c r="H7" s="82">
        <v>39908038</v>
      </c>
      <c r="I7">
        <v>1032001</v>
      </c>
      <c r="J7">
        <v>1520401</v>
      </c>
      <c r="K7">
        <v>1032001</v>
      </c>
      <c r="L7">
        <v>1520401</v>
      </c>
      <c r="M7">
        <f t="shared" si="0"/>
        <v>2552402</v>
      </c>
    </row>
    <row r="8" spans="1:13" x14ac:dyDescent="0.3">
      <c r="A8" t="s">
        <v>85</v>
      </c>
      <c r="B8" t="s">
        <v>86</v>
      </c>
      <c r="C8" s="82">
        <v>1441905</v>
      </c>
      <c r="D8" s="82">
        <v>4903010.5062937001</v>
      </c>
      <c r="E8" s="82">
        <v>14100990</v>
      </c>
      <c r="F8" s="82">
        <v>27261104</v>
      </c>
      <c r="G8" s="82">
        <v>22273922</v>
      </c>
      <c r="H8" s="82">
        <v>69980932</v>
      </c>
      <c r="I8">
        <v>608127</v>
      </c>
      <c r="J8">
        <v>6247209.8700000001</v>
      </c>
      <c r="K8">
        <v>608080</v>
      </c>
      <c r="L8">
        <v>1526196</v>
      </c>
      <c r="M8">
        <f t="shared" si="0"/>
        <v>2134276</v>
      </c>
    </row>
    <row r="9" spans="1:13" x14ac:dyDescent="0.3">
      <c r="A9" t="s">
        <v>87</v>
      </c>
      <c r="B9" t="s">
        <v>88</v>
      </c>
      <c r="C9" s="82">
        <v>1410737</v>
      </c>
      <c r="D9" s="82">
        <v>3404809.3670085603</v>
      </c>
      <c r="E9" s="82">
        <v>12691379</v>
      </c>
      <c r="F9" s="82">
        <v>0</v>
      </c>
      <c r="G9" s="82">
        <v>0</v>
      </c>
      <c r="H9" s="82">
        <v>17506924.957997151</v>
      </c>
      <c r="I9">
        <v>517343</v>
      </c>
      <c r="J9">
        <v>902029</v>
      </c>
      <c r="K9">
        <v>517343</v>
      </c>
      <c r="L9">
        <v>902029</v>
      </c>
      <c r="M9">
        <f t="shared" si="0"/>
        <v>1419372</v>
      </c>
    </row>
    <row r="10" spans="1:13" x14ac:dyDescent="0.3">
      <c r="A10" t="s">
        <v>89</v>
      </c>
      <c r="B10" t="s">
        <v>90</v>
      </c>
      <c r="C10" s="82">
        <v>2964977</v>
      </c>
      <c r="D10" s="82">
        <v>6616136.7256390294</v>
      </c>
      <c r="E10" s="82">
        <v>18455329</v>
      </c>
      <c r="F10" s="82">
        <v>30174109</v>
      </c>
      <c r="G10" s="82">
        <v>23660000</v>
      </c>
      <c r="H10" s="82">
        <v>81870552</v>
      </c>
      <c r="I10">
        <v>773646</v>
      </c>
      <c r="J10">
        <v>941558</v>
      </c>
      <c r="K10">
        <v>773646</v>
      </c>
      <c r="L10">
        <v>941558</v>
      </c>
      <c r="M10">
        <f t="shared" si="0"/>
        <v>1715204</v>
      </c>
    </row>
    <row r="11" spans="1:13" x14ac:dyDescent="0.3">
      <c r="A11" t="s">
        <v>91</v>
      </c>
      <c r="B11" t="s">
        <v>92</v>
      </c>
      <c r="C11" s="82">
        <v>12943092</v>
      </c>
      <c r="D11" s="82">
        <v>67918343.622448608</v>
      </c>
      <c r="E11" s="82">
        <v>97901719</v>
      </c>
      <c r="F11" s="82">
        <v>3174348</v>
      </c>
      <c r="G11" s="82">
        <v>30608926</v>
      </c>
      <c r="H11" s="82">
        <v>212546429</v>
      </c>
      <c r="I11">
        <v>4666913</v>
      </c>
      <c r="J11">
        <v>4244000</v>
      </c>
      <c r="K11">
        <v>4666193</v>
      </c>
      <c r="L11">
        <v>4244000</v>
      </c>
      <c r="M11">
        <f t="shared" si="0"/>
        <v>8910193</v>
      </c>
    </row>
    <row r="12" spans="1:13" x14ac:dyDescent="0.3">
      <c r="A12" t="s">
        <v>93</v>
      </c>
      <c r="B12" t="s">
        <v>94</v>
      </c>
      <c r="C12" s="82">
        <v>2129743</v>
      </c>
      <c r="D12" s="82">
        <v>8349082.4415241992</v>
      </c>
      <c r="E12" s="82">
        <v>14074664</v>
      </c>
      <c r="F12" s="82">
        <v>0</v>
      </c>
      <c r="G12" s="82">
        <v>2703165</v>
      </c>
      <c r="H12" s="82">
        <v>27256654</v>
      </c>
      <c r="I12">
        <v>637014</v>
      </c>
      <c r="J12">
        <v>0</v>
      </c>
      <c r="K12">
        <v>637014</v>
      </c>
      <c r="L12">
        <v>314841</v>
      </c>
      <c r="M12">
        <f t="shared" si="0"/>
        <v>951855</v>
      </c>
    </row>
    <row r="13" spans="1:13" x14ac:dyDescent="0.3">
      <c r="A13" t="s">
        <v>95</v>
      </c>
      <c r="B13" t="s">
        <v>96</v>
      </c>
      <c r="C13" s="82">
        <v>2614944</v>
      </c>
      <c r="D13" s="82">
        <v>10875315.135204501</v>
      </c>
      <c r="E13" s="82">
        <v>16978856</v>
      </c>
      <c r="F13" s="82">
        <v>7806645</v>
      </c>
      <c r="G13" s="82">
        <v>1366927</v>
      </c>
      <c r="H13" s="82">
        <v>39642687</v>
      </c>
      <c r="I13">
        <v>753071</v>
      </c>
      <c r="J13">
        <v>931000</v>
      </c>
      <c r="K13">
        <v>753071</v>
      </c>
      <c r="L13">
        <v>931000</v>
      </c>
      <c r="M13">
        <f t="shared" si="0"/>
        <v>1684071</v>
      </c>
    </row>
    <row r="14" spans="1:13" x14ac:dyDescent="0.3">
      <c r="A14" t="s">
        <v>97</v>
      </c>
      <c r="B14" t="s">
        <v>98</v>
      </c>
      <c r="C14" s="82">
        <v>3577890</v>
      </c>
      <c r="D14" s="82">
        <v>14875163.3622442</v>
      </c>
      <c r="E14" s="82">
        <v>25191238</v>
      </c>
      <c r="F14" s="82">
        <v>5949534</v>
      </c>
      <c r="G14" s="82">
        <v>2929061</v>
      </c>
      <c r="H14" s="82">
        <v>52522886.239046276</v>
      </c>
      <c r="I14">
        <v>1158419</v>
      </c>
      <c r="J14">
        <v>2029496.1665135734</v>
      </c>
      <c r="K14">
        <v>1158419</v>
      </c>
      <c r="L14">
        <v>2029496.17</v>
      </c>
      <c r="M14">
        <f t="shared" si="0"/>
        <v>3187915.17</v>
      </c>
    </row>
    <row r="15" spans="1:13" x14ac:dyDescent="0.3">
      <c r="A15" t="s">
        <v>99</v>
      </c>
      <c r="B15" t="s">
        <v>100</v>
      </c>
      <c r="C15" s="82">
        <v>3518312</v>
      </c>
      <c r="D15" s="82">
        <v>13438748.580212601</v>
      </c>
      <c r="E15" s="82">
        <v>32562072</v>
      </c>
      <c r="F15" s="82">
        <v>12592297</v>
      </c>
      <c r="G15" s="82">
        <v>2182000</v>
      </c>
      <c r="H15" s="82">
        <v>64293430</v>
      </c>
      <c r="I15">
        <v>1458245</v>
      </c>
      <c r="J15">
        <v>3267031.27</v>
      </c>
      <c r="K15">
        <v>1457583</v>
      </c>
      <c r="L15">
        <v>3266671</v>
      </c>
      <c r="M15">
        <f t="shared" si="0"/>
        <v>4724254</v>
      </c>
    </row>
    <row r="16" spans="1:13" x14ac:dyDescent="0.3">
      <c r="A16" t="s">
        <v>101</v>
      </c>
      <c r="B16" t="s">
        <v>102</v>
      </c>
      <c r="C16" s="82">
        <v>968392</v>
      </c>
      <c r="D16" s="82">
        <v>1524875.8981622702</v>
      </c>
      <c r="E16" s="82">
        <v>8003548</v>
      </c>
      <c r="F16" s="82">
        <v>0</v>
      </c>
      <c r="G16" s="82">
        <v>6847145</v>
      </c>
      <c r="H16" s="82">
        <v>17343961</v>
      </c>
      <c r="I16">
        <v>301530</v>
      </c>
      <c r="J16">
        <v>0</v>
      </c>
      <c r="K16">
        <v>301903</v>
      </c>
      <c r="L16">
        <v>131513</v>
      </c>
      <c r="M16">
        <f t="shared" si="0"/>
        <v>433416</v>
      </c>
    </row>
    <row r="17" spans="1:13" x14ac:dyDescent="0.3">
      <c r="A17" t="s">
        <v>103</v>
      </c>
      <c r="B17" t="s">
        <v>104</v>
      </c>
      <c r="C17" s="82">
        <v>5137133</v>
      </c>
      <c r="D17" s="82">
        <v>23388296.342689902</v>
      </c>
      <c r="E17" s="82">
        <v>44326747</v>
      </c>
      <c r="F17" s="82">
        <v>0</v>
      </c>
      <c r="G17" s="82">
        <v>0</v>
      </c>
      <c r="H17" s="82">
        <v>72852176</v>
      </c>
      <c r="I17">
        <v>1914341</v>
      </c>
      <c r="J17">
        <v>3758000</v>
      </c>
      <c r="K17">
        <v>1914341</v>
      </c>
      <c r="L17">
        <v>3758000</v>
      </c>
      <c r="M17">
        <f t="shared" si="0"/>
        <v>5672341</v>
      </c>
    </row>
    <row r="18" spans="1:13" x14ac:dyDescent="0.3">
      <c r="A18" t="s">
        <v>105</v>
      </c>
      <c r="B18" t="s">
        <v>106</v>
      </c>
      <c r="C18" s="82">
        <v>5316897</v>
      </c>
      <c r="D18" s="82">
        <v>13344691.660408501</v>
      </c>
      <c r="E18" s="82">
        <v>25836549</v>
      </c>
      <c r="F18" s="82">
        <v>70900</v>
      </c>
      <c r="G18" s="82">
        <v>0</v>
      </c>
      <c r="H18" s="82">
        <v>44569037.967689998</v>
      </c>
      <c r="I18">
        <v>1119197</v>
      </c>
      <c r="J18">
        <v>0</v>
      </c>
      <c r="K18">
        <v>1119197</v>
      </c>
      <c r="L18">
        <v>1289080</v>
      </c>
      <c r="M18">
        <f t="shared" si="0"/>
        <v>2408277</v>
      </c>
    </row>
    <row r="19" spans="1:13" x14ac:dyDescent="0.3">
      <c r="A19" t="s">
        <v>107</v>
      </c>
      <c r="B19" t="s">
        <v>108</v>
      </c>
      <c r="C19" s="82">
        <v>2312933</v>
      </c>
      <c r="D19" s="82">
        <v>9459106.7873041704</v>
      </c>
      <c r="E19" s="82">
        <v>22723963</v>
      </c>
      <c r="F19" s="82">
        <v>0</v>
      </c>
      <c r="G19" s="82">
        <v>523046</v>
      </c>
      <c r="H19" s="82">
        <v>35019049</v>
      </c>
      <c r="I19">
        <v>1023883</v>
      </c>
      <c r="J19">
        <v>0</v>
      </c>
      <c r="K19">
        <v>1023883</v>
      </c>
      <c r="L19">
        <v>1617120.24</v>
      </c>
      <c r="M19">
        <f t="shared" si="0"/>
        <v>2641003.2400000002</v>
      </c>
    </row>
    <row r="20" spans="1:13" x14ac:dyDescent="0.3">
      <c r="A20" t="s">
        <v>109</v>
      </c>
      <c r="B20" t="s">
        <v>110</v>
      </c>
      <c r="C20" s="82">
        <v>3528349</v>
      </c>
      <c r="D20" s="82">
        <v>17015719.5369353</v>
      </c>
      <c r="E20" s="82">
        <v>36842940</v>
      </c>
      <c r="F20" s="82">
        <v>1308438</v>
      </c>
      <c r="G20" s="82">
        <v>28588631</v>
      </c>
      <c r="H20" s="82">
        <v>87284077.840894982</v>
      </c>
      <c r="I20">
        <v>1690305</v>
      </c>
      <c r="J20">
        <v>0</v>
      </c>
      <c r="K20">
        <v>1658400</v>
      </c>
      <c r="L20">
        <v>3440292</v>
      </c>
      <c r="M20">
        <f t="shared" si="0"/>
        <v>5098692</v>
      </c>
    </row>
    <row r="21" spans="1:13" x14ac:dyDescent="0.3">
      <c r="A21" t="s">
        <v>111</v>
      </c>
      <c r="B21" t="s">
        <v>112</v>
      </c>
      <c r="C21" s="82">
        <v>2442564</v>
      </c>
      <c r="D21" s="82">
        <v>7730510.9151890492</v>
      </c>
      <c r="E21" s="82">
        <v>25538690</v>
      </c>
      <c r="F21" s="82">
        <v>0</v>
      </c>
      <c r="G21" s="82">
        <v>130000</v>
      </c>
      <c r="H21" s="82">
        <v>35841765</v>
      </c>
      <c r="I21">
        <v>992046</v>
      </c>
      <c r="J21">
        <v>1322356</v>
      </c>
      <c r="K21">
        <v>992046</v>
      </c>
      <c r="L21">
        <v>1322356</v>
      </c>
      <c r="M21">
        <f t="shared" si="0"/>
        <v>2314402</v>
      </c>
    </row>
    <row r="22" spans="1:13" x14ac:dyDescent="0.3">
      <c r="A22" t="s">
        <v>113</v>
      </c>
      <c r="B22" t="s">
        <v>114</v>
      </c>
      <c r="C22" s="82">
        <v>4065961</v>
      </c>
      <c r="D22" s="82">
        <v>5040825.7647233997</v>
      </c>
      <c r="E22" s="82">
        <v>35433967</v>
      </c>
      <c r="F22" s="82">
        <v>0</v>
      </c>
      <c r="G22" s="82">
        <v>0</v>
      </c>
      <c r="H22" s="82">
        <v>44540754</v>
      </c>
      <c r="I22">
        <v>1392765</v>
      </c>
      <c r="J22">
        <v>2398000</v>
      </c>
      <c r="K22">
        <v>1392765.4689000768</v>
      </c>
      <c r="L22">
        <v>2398000</v>
      </c>
      <c r="M22">
        <f t="shared" si="0"/>
        <v>3790765.468900077</v>
      </c>
    </row>
    <row r="23" spans="1:13" x14ac:dyDescent="0.3">
      <c r="A23" t="s">
        <v>115</v>
      </c>
      <c r="B23" t="s">
        <v>116</v>
      </c>
      <c r="C23" s="82">
        <v>2076611</v>
      </c>
      <c r="D23" s="82">
        <v>7628448.4554042602</v>
      </c>
      <c r="E23" s="82">
        <v>15694924</v>
      </c>
      <c r="F23" s="82">
        <v>2926386</v>
      </c>
      <c r="G23" s="82">
        <v>0</v>
      </c>
      <c r="H23" s="82">
        <v>28326369</v>
      </c>
      <c r="I23">
        <v>680592</v>
      </c>
      <c r="J23">
        <v>0</v>
      </c>
      <c r="K23">
        <v>680000</v>
      </c>
      <c r="L23">
        <v>1192000</v>
      </c>
      <c r="M23">
        <f t="shared" si="0"/>
        <v>1872000</v>
      </c>
    </row>
    <row r="24" spans="1:13" x14ac:dyDescent="0.3">
      <c r="A24" t="s">
        <v>117</v>
      </c>
      <c r="B24" t="s">
        <v>118</v>
      </c>
      <c r="C24" s="82">
        <v>3033013</v>
      </c>
      <c r="D24" s="82">
        <v>8436399.3416483812</v>
      </c>
      <c r="E24" s="82">
        <v>17196114</v>
      </c>
      <c r="F24" s="82">
        <v>0</v>
      </c>
      <c r="G24" s="82">
        <v>0</v>
      </c>
      <c r="H24" s="82">
        <v>28665526</v>
      </c>
      <c r="I24">
        <v>767181</v>
      </c>
      <c r="J24">
        <v>1299000</v>
      </c>
      <c r="K24">
        <v>767181</v>
      </c>
      <c r="L24">
        <v>1299000</v>
      </c>
      <c r="M24">
        <f t="shared" si="0"/>
        <v>2066181</v>
      </c>
    </row>
    <row r="25" spans="1:13" x14ac:dyDescent="0.3">
      <c r="A25" t="s">
        <v>119</v>
      </c>
      <c r="B25" t="s">
        <v>120</v>
      </c>
      <c r="C25" s="82">
        <v>5069551</v>
      </c>
      <c r="D25" s="82">
        <v>15171304.412029</v>
      </c>
      <c r="E25" s="82">
        <v>45441112</v>
      </c>
      <c r="F25" s="82">
        <v>3512222</v>
      </c>
      <c r="G25" s="82">
        <v>0</v>
      </c>
      <c r="H25" s="82">
        <v>69194189</v>
      </c>
      <c r="I25">
        <v>1936714</v>
      </c>
      <c r="J25">
        <v>2512475.63</v>
      </c>
      <c r="K25">
        <v>1936714</v>
      </c>
      <c r="L25">
        <v>2512475.63</v>
      </c>
      <c r="M25">
        <f t="shared" si="0"/>
        <v>4449189.63</v>
      </c>
    </row>
    <row r="26" spans="1:13" x14ac:dyDescent="0.3">
      <c r="A26" t="s">
        <v>121</v>
      </c>
      <c r="B26" t="s">
        <v>122</v>
      </c>
      <c r="C26" s="82">
        <v>1046736</v>
      </c>
      <c r="D26" s="82">
        <v>12874052.6593001</v>
      </c>
      <c r="E26" s="82">
        <v>22289290</v>
      </c>
      <c r="F26" s="82">
        <v>248000</v>
      </c>
      <c r="G26" s="82">
        <v>323000</v>
      </c>
      <c r="H26" s="82">
        <v>36781079</v>
      </c>
      <c r="I26">
        <v>1071468</v>
      </c>
      <c r="J26">
        <v>0</v>
      </c>
      <c r="K26">
        <v>1071468</v>
      </c>
      <c r="L26">
        <v>935000</v>
      </c>
      <c r="M26">
        <f t="shared" si="0"/>
        <v>2006468</v>
      </c>
    </row>
    <row r="27" spans="1:13" x14ac:dyDescent="0.3">
      <c r="A27" t="s">
        <v>123</v>
      </c>
      <c r="B27" t="s">
        <v>124</v>
      </c>
      <c r="C27" s="82">
        <v>1926729</v>
      </c>
      <c r="D27" s="82">
        <v>2782282.5853628102</v>
      </c>
      <c r="E27" s="82">
        <v>20136513</v>
      </c>
      <c r="F27" s="82">
        <v>0</v>
      </c>
      <c r="G27" s="82">
        <v>9573079</v>
      </c>
      <c r="H27" s="82">
        <v>34418604.442440018</v>
      </c>
      <c r="I27">
        <v>721643</v>
      </c>
      <c r="J27">
        <v>1518619</v>
      </c>
      <c r="K27">
        <v>721643</v>
      </c>
      <c r="L27">
        <v>1518618.7776461029</v>
      </c>
      <c r="M27">
        <f t="shared" si="0"/>
        <v>2240261.7776461029</v>
      </c>
    </row>
    <row r="28" spans="1:13" x14ac:dyDescent="0.3">
      <c r="A28" t="s">
        <v>125</v>
      </c>
      <c r="B28" t="s">
        <v>126</v>
      </c>
      <c r="C28" s="82">
        <v>2342241</v>
      </c>
      <c r="D28" s="82">
        <v>8705869.7714337893</v>
      </c>
      <c r="E28" s="82">
        <v>28748176</v>
      </c>
      <c r="F28" s="82">
        <v>0</v>
      </c>
      <c r="G28" s="82">
        <v>610225</v>
      </c>
      <c r="H28" s="82">
        <v>40406512</v>
      </c>
      <c r="I28">
        <v>1208865</v>
      </c>
      <c r="J28">
        <v>2545303</v>
      </c>
      <c r="K28">
        <v>1208865</v>
      </c>
      <c r="L28">
        <v>2545242</v>
      </c>
      <c r="M28">
        <f t="shared" si="0"/>
        <v>3754107</v>
      </c>
    </row>
    <row r="29" spans="1:13" x14ac:dyDescent="0.3">
      <c r="A29" t="s">
        <v>127</v>
      </c>
      <c r="B29" t="s">
        <v>128</v>
      </c>
      <c r="C29" s="82">
        <v>3688301</v>
      </c>
      <c r="D29" s="82">
        <v>10824995.131028799</v>
      </c>
      <c r="E29" s="82">
        <v>28567698</v>
      </c>
      <c r="F29" s="82">
        <v>0</v>
      </c>
      <c r="G29" s="82">
        <v>0</v>
      </c>
      <c r="H29" s="82">
        <v>43080994.119776234</v>
      </c>
      <c r="I29">
        <v>1222682</v>
      </c>
      <c r="J29">
        <v>0</v>
      </c>
      <c r="K29">
        <v>1222682</v>
      </c>
      <c r="L29">
        <v>2653227.35</v>
      </c>
      <c r="M29">
        <f t="shared" si="0"/>
        <v>3875909.35</v>
      </c>
    </row>
    <row r="30" spans="1:13" x14ac:dyDescent="0.3">
      <c r="A30" t="s">
        <v>129</v>
      </c>
      <c r="B30" t="s">
        <v>130</v>
      </c>
      <c r="C30" s="82">
        <v>37091</v>
      </c>
      <c r="D30" s="82">
        <v>323659.03696706297</v>
      </c>
      <c r="E30" s="82">
        <v>845259</v>
      </c>
      <c r="F30" s="82">
        <v>0</v>
      </c>
      <c r="G30" s="82">
        <v>0</v>
      </c>
      <c r="H30" s="82">
        <v>1206009</v>
      </c>
      <c r="I30">
        <v>40659</v>
      </c>
      <c r="J30">
        <v>0</v>
      </c>
      <c r="K30">
        <v>40659</v>
      </c>
      <c r="L30">
        <v>45506</v>
      </c>
      <c r="M30">
        <f t="shared" si="0"/>
        <v>86165</v>
      </c>
    </row>
    <row r="31" spans="1:13" x14ac:dyDescent="0.3">
      <c r="A31" t="s">
        <v>131</v>
      </c>
      <c r="B31" t="s">
        <v>132</v>
      </c>
      <c r="C31" s="82">
        <v>7548514</v>
      </c>
      <c r="D31" s="82">
        <v>24356359.8412866</v>
      </c>
      <c r="E31" s="82">
        <v>48765950</v>
      </c>
      <c r="F31" s="82">
        <v>0</v>
      </c>
      <c r="G31" s="82">
        <v>107530</v>
      </c>
      <c r="H31" s="82">
        <v>80889187</v>
      </c>
      <c r="I31">
        <v>2338372</v>
      </c>
      <c r="J31">
        <v>4785000</v>
      </c>
      <c r="K31">
        <v>2338372</v>
      </c>
      <c r="L31">
        <v>4785000</v>
      </c>
      <c r="M31">
        <f t="shared" si="0"/>
        <v>7123372</v>
      </c>
    </row>
    <row r="32" spans="1:13" x14ac:dyDescent="0.3">
      <c r="A32" t="s">
        <v>133</v>
      </c>
      <c r="B32" t="s">
        <v>134</v>
      </c>
      <c r="C32" s="82">
        <v>6988139</v>
      </c>
      <c r="D32" s="82">
        <v>30866855.491903197</v>
      </c>
      <c r="E32" s="82">
        <v>50240659</v>
      </c>
      <c r="F32" s="82">
        <v>0</v>
      </c>
      <c r="G32" s="82">
        <v>0</v>
      </c>
      <c r="H32" s="82">
        <v>88095653</v>
      </c>
      <c r="I32">
        <v>2351980</v>
      </c>
      <c r="J32">
        <v>0</v>
      </c>
      <c r="K32">
        <v>2351980</v>
      </c>
      <c r="L32">
        <v>2470400.7999999998</v>
      </c>
      <c r="M32">
        <f t="shared" si="0"/>
        <v>4822380.8</v>
      </c>
    </row>
    <row r="33" spans="1:13" x14ac:dyDescent="0.3">
      <c r="A33" t="s">
        <v>135</v>
      </c>
      <c r="B33" t="s">
        <v>136</v>
      </c>
      <c r="C33" s="82">
        <v>4181686</v>
      </c>
      <c r="D33" s="82">
        <v>15787327.262935201</v>
      </c>
      <c r="E33" s="82">
        <v>28941709</v>
      </c>
      <c r="F33" s="82">
        <v>39732860</v>
      </c>
      <c r="G33" s="82">
        <v>49182700</v>
      </c>
      <c r="H33" s="82">
        <v>137826282</v>
      </c>
      <c r="I33">
        <v>1292552</v>
      </c>
      <c r="J33">
        <v>0</v>
      </c>
      <c r="K33">
        <v>1292552</v>
      </c>
      <c r="L33">
        <v>2616241</v>
      </c>
      <c r="M33">
        <f t="shared" si="0"/>
        <v>3908793</v>
      </c>
    </row>
    <row r="34" spans="1:13" x14ac:dyDescent="0.3">
      <c r="A34" t="s">
        <v>137</v>
      </c>
      <c r="B34" t="s">
        <v>138</v>
      </c>
      <c r="C34" s="82">
        <v>2992679</v>
      </c>
      <c r="D34" s="82">
        <v>9978112.373682199</v>
      </c>
      <c r="E34" s="82">
        <v>29339813</v>
      </c>
      <c r="F34" s="82">
        <v>1315000</v>
      </c>
      <c r="G34" s="82">
        <v>0</v>
      </c>
      <c r="H34" s="82">
        <v>43625604</v>
      </c>
      <c r="I34">
        <v>1167783</v>
      </c>
      <c r="J34">
        <v>1519166</v>
      </c>
      <c r="K34">
        <v>1167783</v>
      </c>
      <c r="L34">
        <v>1519666</v>
      </c>
      <c r="M34">
        <f t="shared" si="0"/>
        <v>2687449</v>
      </c>
    </row>
    <row r="35" spans="1:13" x14ac:dyDescent="0.3">
      <c r="A35" t="s">
        <v>139</v>
      </c>
      <c r="B35" t="s">
        <v>140</v>
      </c>
      <c r="C35" s="82">
        <v>7130520</v>
      </c>
      <c r="D35" s="82">
        <v>23920247.367758498</v>
      </c>
      <c r="E35" s="82">
        <v>44356530</v>
      </c>
      <c r="F35" s="82">
        <v>0</v>
      </c>
      <c r="G35" s="82">
        <v>0</v>
      </c>
      <c r="H35" s="82">
        <v>75407297</v>
      </c>
      <c r="I35">
        <v>2089351</v>
      </c>
      <c r="J35">
        <v>8770641</v>
      </c>
      <c r="K35">
        <v>2089351</v>
      </c>
      <c r="L35">
        <v>3340645</v>
      </c>
      <c r="M35">
        <f t="shared" si="0"/>
        <v>5429996</v>
      </c>
    </row>
    <row r="36" spans="1:13" x14ac:dyDescent="0.3">
      <c r="A36" t="s">
        <v>141</v>
      </c>
      <c r="B36" t="s">
        <v>142</v>
      </c>
      <c r="C36" s="82">
        <v>1063345</v>
      </c>
      <c r="D36" s="82">
        <v>4488136.62264603</v>
      </c>
      <c r="E36" s="82">
        <v>9134828</v>
      </c>
      <c r="F36" s="82">
        <v>0</v>
      </c>
      <c r="G36" s="82">
        <v>1077967</v>
      </c>
      <c r="H36" s="82">
        <v>15764277.267999999</v>
      </c>
      <c r="I36">
        <v>417643</v>
      </c>
      <c r="J36">
        <v>438671</v>
      </c>
      <c r="K36">
        <v>419326</v>
      </c>
      <c r="L36">
        <v>436988</v>
      </c>
      <c r="M36">
        <f t="shared" si="0"/>
        <v>856314</v>
      </c>
    </row>
    <row r="37" spans="1:13" x14ac:dyDescent="0.3">
      <c r="A37" t="s">
        <v>143</v>
      </c>
      <c r="B37" t="s">
        <v>144</v>
      </c>
      <c r="C37" s="82">
        <v>2323304</v>
      </c>
      <c r="D37" s="82">
        <v>12045013.940490501</v>
      </c>
      <c r="E37" s="82">
        <v>20620231</v>
      </c>
      <c r="F37" s="82">
        <v>0</v>
      </c>
      <c r="G37" s="82">
        <v>269682</v>
      </c>
      <c r="H37" s="82">
        <v>35258231.116942436</v>
      </c>
      <c r="I37">
        <v>957141</v>
      </c>
      <c r="J37">
        <v>1185833.5462708045</v>
      </c>
      <c r="K37">
        <v>957141</v>
      </c>
      <c r="L37">
        <v>1185833</v>
      </c>
      <c r="M37">
        <f t="shared" si="0"/>
        <v>2142974</v>
      </c>
    </row>
    <row r="38" spans="1:13" x14ac:dyDescent="0.3">
      <c r="A38" t="s">
        <v>145</v>
      </c>
      <c r="B38" t="s">
        <v>146</v>
      </c>
      <c r="C38" s="82">
        <v>7898005</v>
      </c>
      <c r="D38" s="82">
        <v>35732659.324216202</v>
      </c>
      <c r="E38" s="82">
        <v>66394506</v>
      </c>
      <c r="F38" s="82">
        <v>651015</v>
      </c>
      <c r="G38" s="82">
        <v>2258266.5596000003</v>
      </c>
      <c r="H38" s="82">
        <v>112934451.7901518</v>
      </c>
      <c r="I38">
        <v>3022755</v>
      </c>
      <c r="J38">
        <v>3744990.8437291952</v>
      </c>
      <c r="K38">
        <v>3022754.55</v>
      </c>
      <c r="L38">
        <v>3744991.3437291952</v>
      </c>
      <c r="M38">
        <f t="shared" si="0"/>
        <v>6767745.893729195</v>
      </c>
    </row>
    <row r="39" spans="1:13" x14ac:dyDescent="0.3">
      <c r="A39" t="s">
        <v>147</v>
      </c>
      <c r="B39" t="s">
        <v>148</v>
      </c>
      <c r="C39" s="82">
        <v>8245373</v>
      </c>
      <c r="D39" s="82">
        <v>29126835.938809901</v>
      </c>
      <c r="E39" s="82">
        <v>64585555</v>
      </c>
      <c r="F39" s="82">
        <v>0</v>
      </c>
      <c r="G39" s="82">
        <v>14791713</v>
      </c>
      <c r="H39" s="82">
        <v>116749477</v>
      </c>
      <c r="I39">
        <v>2979610</v>
      </c>
      <c r="J39">
        <v>3796982</v>
      </c>
      <c r="K39">
        <v>2979610</v>
      </c>
      <c r="L39">
        <v>3796982</v>
      </c>
      <c r="M39">
        <f t="shared" si="0"/>
        <v>6776592</v>
      </c>
    </row>
    <row r="40" spans="1:13" x14ac:dyDescent="0.3">
      <c r="A40" t="s">
        <v>149</v>
      </c>
      <c r="B40" t="s">
        <v>150</v>
      </c>
      <c r="C40" s="82">
        <v>2782137</v>
      </c>
      <c r="D40" s="82">
        <v>16310383.993204301</v>
      </c>
      <c r="E40" s="82">
        <v>27442794</v>
      </c>
      <c r="F40" s="82">
        <v>0</v>
      </c>
      <c r="G40" s="82">
        <v>1699394</v>
      </c>
      <c r="H40" s="82">
        <v>48234709</v>
      </c>
      <c r="I40">
        <v>1258233</v>
      </c>
      <c r="J40">
        <v>1853000</v>
      </c>
      <c r="K40">
        <v>1258233</v>
      </c>
      <c r="L40">
        <v>1853000</v>
      </c>
      <c r="M40">
        <f t="shared" si="0"/>
        <v>3111233</v>
      </c>
    </row>
    <row r="41" spans="1:13" x14ac:dyDescent="0.3">
      <c r="A41" t="s">
        <v>151</v>
      </c>
      <c r="B41" t="s">
        <v>152</v>
      </c>
      <c r="C41" s="82">
        <v>4152450</v>
      </c>
      <c r="D41" s="82">
        <v>12450566.255470499</v>
      </c>
      <c r="E41" s="82">
        <v>31390646</v>
      </c>
      <c r="F41" s="82">
        <v>33182134</v>
      </c>
      <c r="G41" s="82">
        <v>57990500</v>
      </c>
      <c r="H41" s="82">
        <v>139166296.18400002</v>
      </c>
      <c r="I41">
        <v>1422296</v>
      </c>
      <c r="J41">
        <v>3176817</v>
      </c>
      <c r="K41">
        <v>1422295.96</v>
      </c>
      <c r="L41">
        <v>3176817.17</v>
      </c>
      <c r="M41">
        <f t="shared" si="0"/>
        <v>4599113.13</v>
      </c>
    </row>
    <row r="42" spans="1:13" x14ac:dyDescent="0.3">
      <c r="A42" t="s">
        <v>153</v>
      </c>
      <c r="B42" t="s">
        <v>154</v>
      </c>
      <c r="C42" s="82">
        <v>6444209</v>
      </c>
      <c r="D42" s="82">
        <v>16627704.245999599</v>
      </c>
      <c r="E42" s="82">
        <v>26901524</v>
      </c>
      <c r="F42" s="82">
        <v>1879611</v>
      </c>
      <c r="G42" s="82">
        <v>12823162</v>
      </c>
      <c r="H42" s="82">
        <v>64676210.631999999</v>
      </c>
      <c r="I42">
        <v>1301350</v>
      </c>
      <c r="J42">
        <v>1512000</v>
      </c>
      <c r="K42">
        <v>1301350</v>
      </c>
      <c r="L42">
        <v>1512000</v>
      </c>
      <c r="M42">
        <f t="shared" si="0"/>
        <v>2813350</v>
      </c>
    </row>
    <row r="43" spans="1:13" x14ac:dyDescent="0.3">
      <c r="A43" t="s">
        <v>155</v>
      </c>
      <c r="B43" t="s">
        <v>156</v>
      </c>
      <c r="C43" s="82">
        <v>3724468</v>
      </c>
      <c r="D43" s="82">
        <v>12679522.276737699</v>
      </c>
      <c r="E43" s="82">
        <v>28783650</v>
      </c>
      <c r="F43" s="82">
        <v>8736955</v>
      </c>
      <c r="G43" s="82">
        <v>57837247</v>
      </c>
      <c r="H43" s="82">
        <v>111761842.00400001</v>
      </c>
      <c r="I43">
        <v>1181307</v>
      </c>
      <c r="J43">
        <v>0</v>
      </c>
      <c r="K43">
        <v>1181307</v>
      </c>
      <c r="L43">
        <v>1160211</v>
      </c>
      <c r="M43">
        <f t="shared" si="0"/>
        <v>2341518</v>
      </c>
    </row>
    <row r="44" spans="1:13" x14ac:dyDescent="0.3">
      <c r="A44" t="s">
        <v>157</v>
      </c>
      <c r="B44" t="s">
        <v>158</v>
      </c>
      <c r="C44" s="82">
        <v>3086212</v>
      </c>
      <c r="D44" s="82">
        <v>11621175.025474599</v>
      </c>
      <c r="E44" s="82">
        <v>25804912</v>
      </c>
      <c r="F44" s="82">
        <v>0</v>
      </c>
      <c r="G44" s="82">
        <v>239137</v>
      </c>
      <c r="H44" s="82">
        <v>40751436</v>
      </c>
      <c r="I44">
        <v>1204974</v>
      </c>
      <c r="J44">
        <v>2209052.0099999998</v>
      </c>
      <c r="K44">
        <v>1204974</v>
      </c>
      <c r="L44">
        <v>2209052.0099999998</v>
      </c>
      <c r="M44">
        <f t="shared" si="0"/>
        <v>3414026.01</v>
      </c>
    </row>
    <row r="45" spans="1:13" x14ac:dyDescent="0.3">
      <c r="A45" t="s">
        <v>159</v>
      </c>
      <c r="B45" t="s">
        <v>160</v>
      </c>
      <c r="C45" s="82">
        <v>8123612</v>
      </c>
      <c r="D45" s="82">
        <v>21776611.407235101</v>
      </c>
      <c r="E45" s="82">
        <v>46960480</v>
      </c>
      <c r="F45" s="82">
        <v>0</v>
      </c>
      <c r="G45" s="82">
        <v>694000</v>
      </c>
      <c r="H45" s="82">
        <v>77554703</v>
      </c>
      <c r="I45">
        <v>2154709</v>
      </c>
      <c r="J45">
        <v>4677861</v>
      </c>
      <c r="K45">
        <v>2154709</v>
      </c>
      <c r="L45">
        <v>4677861</v>
      </c>
      <c r="M45">
        <f t="shared" si="0"/>
        <v>6832570</v>
      </c>
    </row>
    <row r="46" spans="1:13" x14ac:dyDescent="0.3">
      <c r="A46" t="s">
        <v>161</v>
      </c>
      <c r="B46" t="s">
        <v>162</v>
      </c>
      <c r="C46" s="82">
        <v>3735926</v>
      </c>
      <c r="D46" s="82">
        <v>11726013.5617925</v>
      </c>
      <c r="E46" s="82">
        <v>24907998</v>
      </c>
      <c r="F46" s="82">
        <v>0</v>
      </c>
      <c r="G46" s="82">
        <v>0</v>
      </c>
      <c r="H46" s="82">
        <v>40369938</v>
      </c>
      <c r="I46">
        <v>1082196</v>
      </c>
      <c r="J46">
        <v>1573000</v>
      </c>
      <c r="K46">
        <v>2089840</v>
      </c>
      <c r="L46">
        <v>565356</v>
      </c>
      <c r="M46">
        <f t="shared" si="0"/>
        <v>2655196</v>
      </c>
    </row>
    <row r="47" spans="1:13" x14ac:dyDescent="0.3">
      <c r="A47" t="s">
        <v>163</v>
      </c>
      <c r="B47" t="s">
        <v>164</v>
      </c>
      <c r="C47" s="82">
        <v>11885446</v>
      </c>
      <c r="D47" s="82">
        <v>46380576.484518498</v>
      </c>
      <c r="E47" s="82">
        <v>114487952</v>
      </c>
      <c r="F47" s="82">
        <v>0</v>
      </c>
      <c r="G47" s="82">
        <v>0</v>
      </c>
      <c r="H47" s="82">
        <v>172753974.34966928</v>
      </c>
      <c r="I47">
        <v>4932912</v>
      </c>
      <c r="J47">
        <v>5466270.2300000004</v>
      </c>
      <c r="K47">
        <v>4932912</v>
      </c>
      <c r="L47">
        <v>5466270</v>
      </c>
      <c r="M47">
        <f t="shared" si="0"/>
        <v>10399182</v>
      </c>
    </row>
    <row r="48" spans="1:13" x14ac:dyDescent="0.3">
      <c r="A48" t="s">
        <v>165</v>
      </c>
      <c r="B48" t="s">
        <v>166</v>
      </c>
      <c r="C48" s="82">
        <v>2111149</v>
      </c>
      <c r="D48" s="82">
        <v>11386636.0886073</v>
      </c>
      <c r="E48" s="82">
        <v>18715926</v>
      </c>
      <c r="F48" s="82">
        <v>0</v>
      </c>
      <c r="G48" s="82">
        <v>0</v>
      </c>
      <c r="H48" s="82">
        <v>32213711</v>
      </c>
      <c r="I48">
        <v>944404</v>
      </c>
      <c r="J48">
        <v>991954.18</v>
      </c>
      <c r="K48">
        <v>944404</v>
      </c>
      <c r="L48">
        <v>991954.17999999993</v>
      </c>
      <c r="M48">
        <f t="shared" si="0"/>
        <v>1936358.18</v>
      </c>
    </row>
    <row r="49" spans="1:13" x14ac:dyDescent="0.3">
      <c r="A49" t="s">
        <v>167</v>
      </c>
      <c r="B49" t="s">
        <v>168</v>
      </c>
      <c r="C49" s="82">
        <v>6842353</v>
      </c>
      <c r="D49" s="82">
        <v>20024674.9709104</v>
      </c>
      <c r="E49" s="82">
        <v>46963114</v>
      </c>
      <c r="F49" s="82">
        <v>158144</v>
      </c>
      <c r="G49" s="82">
        <v>0</v>
      </c>
      <c r="H49" s="82">
        <v>73988286</v>
      </c>
      <c r="I49">
        <v>2108320</v>
      </c>
      <c r="J49">
        <v>0</v>
      </c>
      <c r="K49">
        <v>3305483</v>
      </c>
      <c r="L49">
        <v>3407297</v>
      </c>
      <c r="M49">
        <f t="shared" si="0"/>
        <v>6712780</v>
      </c>
    </row>
    <row r="50" spans="1:13" x14ac:dyDescent="0.3">
      <c r="A50" t="s">
        <v>169</v>
      </c>
      <c r="B50" t="s">
        <v>170</v>
      </c>
      <c r="C50" s="82">
        <v>2856842</v>
      </c>
      <c r="D50" s="82">
        <v>15434166.0512354</v>
      </c>
      <c r="E50" s="82">
        <v>23823628</v>
      </c>
      <c r="F50" s="82">
        <v>0</v>
      </c>
      <c r="G50" s="82">
        <v>0</v>
      </c>
      <c r="H50" s="82">
        <v>42114636.004594103</v>
      </c>
      <c r="I50">
        <v>1108564</v>
      </c>
      <c r="J50">
        <v>0</v>
      </c>
      <c r="K50">
        <v>1108564</v>
      </c>
      <c r="L50">
        <v>1132184</v>
      </c>
      <c r="M50">
        <f t="shared" si="0"/>
        <v>2240748</v>
      </c>
    </row>
    <row r="51" spans="1:13" x14ac:dyDescent="0.3">
      <c r="A51" t="s">
        <v>171</v>
      </c>
      <c r="B51" t="s">
        <v>172</v>
      </c>
      <c r="C51" s="82">
        <v>1730686</v>
      </c>
      <c r="D51" s="82">
        <v>16636745.008836498</v>
      </c>
      <c r="E51" s="82">
        <v>24408326</v>
      </c>
      <c r="F51" s="82">
        <v>0</v>
      </c>
      <c r="G51" s="82">
        <v>0</v>
      </c>
      <c r="H51" s="82">
        <v>42775757</v>
      </c>
      <c r="I51">
        <v>1170836</v>
      </c>
      <c r="J51">
        <v>0</v>
      </c>
      <c r="K51">
        <v>1170836</v>
      </c>
      <c r="L51">
        <v>804437.85</v>
      </c>
      <c r="M51">
        <f t="shared" si="0"/>
        <v>1975273.85</v>
      </c>
    </row>
    <row r="52" spans="1:13" x14ac:dyDescent="0.3">
      <c r="A52" t="s">
        <v>173</v>
      </c>
      <c r="B52" t="s">
        <v>174</v>
      </c>
      <c r="C52" s="82">
        <v>1994703</v>
      </c>
      <c r="D52" s="82">
        <v>6982074.2548763296</v>
      </c>
      <c r="E52" s="82">
        <v>12078498</v>
      </c>
      <c r="F52" s="82">
        <v>0</v>
      </c>
      <c r="G52" s="82">
        <v>0</v>
      </c>
      <c r="H52" s="82">
        <v>21055275.490000002</v>
      </c>
      <c r="I52">
        <v>532610</v>
      </c>
      <c r="J52">
        <v>1095000</v>
      </c>
      <c r="K52">
        <v>538528</v>
      </c>
      <c r="L52">
        <v>1089082</v>
      </c>
      <c r="M52">
        <f t="shared" si="0"/>
        <v>1627610</v>
      </c>
    </row>
    <row r="53" spans="1:13" x14ac:dyDescent="0.3">
      <c r="A53" t="s">
        <v>175</v>
      </c>
      <c r="B53" t="s">
        <v>176</v>
      </c>
      <c r="C53" s="82">
        <v>1495597</v>
      </c>
      <c r="D53" s="82">
        <v>10027236.184277</v>
      </c>
      <c r="E53" s="82">
        <v>16244485</v>
      </c>
      <c r="F53" s="82">
        <v>17288408</v>
      </c>
      <c r="G53" s="82">
        <v>7469049</v>
      </c>
      <c r="H53" s="82">
        <v>52524775.537535571</v>
      </c>
      <c r="I53">
        <v>765318</v>
      </c>
      <c r="J53">
        <v>1000000</v>
      </c>
      <c r="K53">
        <v>765318</v>
      </c>
      <c r="L53">
        <v>1000000</v>
      </c>
      <c r="M53">
        <f t="shared" si="0"/>
        <v>1765318</v>
      </c>
    </row>
    <row r="54" spans="1:13" x14ac:dyDescent="0.3">
      <c r="A54" t="s">
        <v>177</v>
      </c>
      <c r="B54" t="s">
        <v>178</v>
      </c>
      <c r="C54" s="82">
        <v>14252433</v>
      </c>
      <c r="D54" s="82">
        <v>31279425.1333545</v>
      </c>
      <c r="E54" s="82">
        <v>97981242</v>
      </c>
      <c r="F54" s="82">
        <v>0</v>
      </c>
      <c r="G54" s="82">
        <v>0</v>
      </c>
      <c r="H54" s="82">
        <v>143513099.66603056</v>
      </c>
      <c r="I54">
        <v>3962081</v>
      </c>
      <c r="J54">
        <v>8108473</v>
      </c>
      <c r="K54">
        <v>3962081</v>
      </c>
      <c r="L54">
        <v>8138473</v>
      </c>
      <c r="M54">
        <f t="shared" si="0"/>
        <v>12100554</v>
      </c>
    </row>
    <row r="55" spans="1:13" x14ac:dyDescent="0.3">
      <c r="A55" t="s">
        <v>179</v>
      </c>
      <c r="B55" t="s">
        <v>180</v>
      </c>
      <c r="C55" s="82">
        <v>2678851</v>
      </c>
      <c r="D55" s="82">
        <v>9806398.8245965801</v>
      </c>
      <c r="E55" s="82">
        <v>22210640</v>
      </c>
      <c r="F55" s="82">
        <v>0</v>
      </c>
      <c r="G55" s="82">
        <v>0</v>
      </c>
      <c r="H55" s="82">
        <v>34695890</v>
      </c>
      <c r="I55">
        <v>956835</v>
      </c>
      <c r="J55">
        <v>1257000</v>
      </c>
      <c r="K55">
        <v>956835</v>
      </c>
      <c r="L55">
        <v>1257000</v>
      </c>
      <c r="M55">
        <f t="shared" si="0"/>
        <v>2213835</v>
      </c>
    </row>
    <row r="56" spans="1:13" x14ac:dyDescent="0.3">
      <c r="A56" t="s">
        <v>181</v>
      </c>
      <c r="B56" t="s">
        <v>182</v>
      </c>
      <c r="C56" s="82">
        <v>1721553</v>
      </c>
      <c r="D56" s="82">
        <v>6663537.0057157297</v>
      </c>
      <c r="E56" s="82">
        <v>18055813</v>
      </c>
      <c r="F56" s="82">
        <v>40000</v>
      </c>
      <c r="G56" s="82">
        <v>0</v>
      </c>
      <c r="H56" s="82">
        <v>26480902.483247593</v>
      </c>
      <c r="I56">
        <v>808190</v>
      </c>
      <c r="J56">
        <v>0</v>
      </c>
      <c r="K56">
        <v>808190</v>
      </c>
      <c r="L56">
        <v>1115963</v>
      </c>
      <c r="M56">
        <f t="shared" si="0"/>
        <v>1924153</v>
      </c>
    </row>
    <row r="57" spans="1:13" x14ac:dyDescent="0.3">
      <c r="A57" t="s">
        <v>183</v>
      </c>
      <c r="B57" t="s">
        <v>184</v>
      </c>
      <c r="C57" s="82">
        <v>1221874</v>
      </c>
      <c r="D57" s="82">
        <v>5358232.2824065704</v>
      </c>
      <c r="E57" s="82">
        <v>8493113</v>
      </c>
      <c r="F57" s="82">
        <v>157775</v>
      </c>
      <c r="G57" s="82">
        <v>0</v>
      </c>
      <c r="H57" s="82">
        <v>15230994</v>
      </c>
      <c r="I57">
        <v>417603</v>
      </c>
      <c r="J57">
        <v>438629</v>
      </c>
      <c r="K57">
        <v>417603</v>
      </c>
      <c r="L57">
        <v>438629</v>
      </c>
      <c r="M57">
        <f t="shared" si="0"/>
        <v>856232</v>
      </c>
    </row>
    <row r="58" spans="1:13" x14ac:dyDescent="0.3">
      <c r="A58" t="s">
        <v>185</v>
      </c>
      <c r="B58" t="s">
        <v>186</v>
      </c>
      <c r="C58" s="82">
        <v>2056802</v>
      </c>
      <c r="D58" s="82">
        <v>6824956.1353337001</v>
      </c>
      <c r="E58" s="82">
        <v>21551578</v>
      </c>
      <c r="F58" s="82">
        <v>574348</v>
      </c>
      <c r="G58" s="82">
        <v>873730</v>
      </c>
      <c r="H58" s="82">
        <v>31881413.562717479</v>
      </c>
      <c r="I58">
        <v>838069</v>
      </c>
      <c r="J58">
        <v>1535255</v>
      </c>
      <c r="K58">
        <v>838069</v>
      </c>
      <c r="L58">
        <v>1535255.37</v>
      </c>
      <c r="M58">
        <f t="shared" si="0"/>
        <v>2373324.37</v>
      </c>
    </row>
    <row r="59" spans="1:13" x14ac:dyDescent="0.3">
      <c r="A59" t="s">
        <v>187</v>
      </c>
      <c r="B59" t="s">
        <v>188</v>
      </c>
      <c r="C59" s="82">
        <v>2268653</v>
      </c>
      <c r="D59" s="82">
        <v>6782841.18865282</v>
      </c>
      <c r="E59" s="82">
        <v>15131958</v>
      </c>
      <c r="F59" s="82">
        <v>0</v>
      </c>
      <c r="G59" s="82">
        <v>0</v>
      </c>
      <c r="H59" s="82">
        <v>24183451.925149936</v>
      </c>
      <c r="I59">
        <v>733845</v>
      </c>
      <c r="J59">
        <v>557967</v>
      </c>
      <c r="K59">
        <v>733845</v>
      </c>
      <c r="L59">
        <v>557967</v>
      </c>
      <c r="M59">
        <f t="shared" si="0"/>
        <v>1291812</v>
      </c>
    </row>
    <row r="60" spans="1:13" x14ac:dyDescent="0.3">
      <c r="A60" t="s">
        <v>189</v>
      </c>
      <c r="B60" t="s">
        <v>190</v>
      </c>
      <c r="C60" s="82">
        <v>8263888</v>
      </c>
      <c r="D60" s="82">
        <v>23554995.4567389</v>
      </c>
      <c r="E60" s="82">
        <v>88511850</v>
      </c>
      <c r="F60" s="82">
        <v>133786874</v>
      </c>
      <c r="G60" s="82">
        <v>113697728</v>
      </c>
      <c r="H60" s="82">
        <v>367815335</v>
      </c>
      <c r="I60">
        <v>3445346</v>
      </c>
      <c r="J60">
        <v>0</v>
      </c>
      <c r="K60">
        <v>3445346</v>
      </c>
      <c r="L60">
        <v>6275188.6699999999</v>
      </c>
      <c r="M60">
        <f t="shared" si="0"/>
        <v>9720534.6699999999</v>
      </c>
    </row>
    <row r="61" spans="1:13" x14ac:dyDescent="0.3">
      <c r="A61" t="s">
        <v>191</v>
      </c>
      <c r="B61" t="s">
        <v>192</v>
      </c>
      <c r="C61" s="82">
        <v>5111058</v>
      </c>
      <c r="D61" s="82">
        <v>7467803.2494400404</v>
      </c>
      <c r="E61" s="82">
        <v>21644511</v>
      </c>
      <c r="F61" s="82">
        <v>29402013</v>
      </c>
      <c r="G61" s="82">
        <v>45454761</v>
      </c>
      <c r="H61" s="82">
        <v>109080146</v>
      </c>
      <c r="I61">
        <v>867590</v>
      </c>
      <c r="J61">
        <v>0</v>
      </c>
      <c r="K61">
        <v>867590</v>
      </c>
      <c r="L61">
        <v>1117553</v>
      </c>
      <c r="M61">
        <f t="shared" si="0"/>
        <v>1985143</v>
      </c>
    </row>
    <row r="62" spans="1:13" x14ac:dyDescent="0.3">
      <c r="A62" t="s">
        <v>193</v>
      </c>
      <c r="B62" t="s">
        <v>194</v>
      </c>
      <c r="C62" s="82">
        <v>2999580</v>
      </c>
      <c r="D62" s="82">
        <v>8174245.1082901601</v>
      </c>
      <c r="E62" s="82">
        <v>20463809</v>
      </c>
      <c r="F62" s="82">
        <v>701753</v>
      </c>
      <c r="G62" s="82">
        <v>921297</v>
      </c>
      <c r="H62" s="82">
        <v>33260684.22396826</v>
      </c>
      <c r="I62">
        <v>832785</v>
      </c>
      <c r="J62">
        <v>0</v>
      </c>
      <c r="K62">
        <v>832785</v>
      </c>
      <c r="L62">
        <v>1000000</v>
      </c>
      <c r="M62">
        <f t="shared" si="0"/>
        <v>1832785</v>
      </c>
    </row>
    <row r="63" spans="1:13" x14ac:dyDescent="0.3">
      <c r="A63" t="s">
        <v>195</v>
      </c>
      <c r="B63" t="s">
        <v>196</v>
      </c>
      <c r="C63" s="82">
        <v>2272039</v>
      </c>
      <c r="D63" s="82">
        <v>6180111.85490485</v>
      </c>
      <c r="E63" s="82">
        <v>13223950</v>
      </c>
      <c r="F63" s="82">
        <v>26325379</v>
      </c>
      <c r="G63" s="82">
        <v>2889617</v>
      </c>
      <c r="H63" s="82">
        <v>50891097</v>
      </c>
      <c r="I63">
        <v>638679</v>
      </c>
      <c r="J63">
        <v>0</v>
      </c>
      <c r="M63">
        <f t="shared" si="0"/>
        <v>0</v>
      </c>
    </row>
    <row r="64" spans="1:13" x14ac:dyDescent="0.3">
      <c r="A64" t="s">
        <v>197</v>
      </c>
      <c r="B64" t="s">
        <v>198</v>
      </c>
      <c r="C64" s="82">
        <v>1939775</v>
      </c>
      <c r="D64" s="82">
        <v>14500901.0704058</v>
      </c>
      <c r="E64" s="82">
        <v>22045222</v>
      </c>
      <c r="F64" s="82">
        <v>0</v>
      </c>
      <c r="G64" s="82">
        <v>0</v>
      </c>
      <c r="H64" s="82">
        <v>38485898.473000005</v>
      </c>
      <c r="I64">
        <v>1071574</v>
      </c>
      <c r="J64">
        <v>984000</v>
      </c>
      <c r="K64">
        <v>1658345</v>
      </c>
      <c r="L64">
        <v>397229</v>
      </c>
      <c r="M64">
        <f t="shared" si="0"/>
        <v>2055574</v>
      </c>
    </row>
    <row r="65" spans="1:13" x14ac:dyDescent="0.3">
      <c r="A65" t="s">
        <v>199</v>
      </c>
      <c r="B65" t="s">
        <v>200</v>
      </c>
      <c r="C65" s="82">
        <v>959824</v>
      </c>
      <c r="D65" s="82">
        <v>7661937.13099577</v>
      </c>
      <c r="E65" s="82">
        <v>14844071</v>
      </c>
      <c r="F65" s="82">
        <v>20915</v>
      </c>
      <c r="G65" s="82">
        <v>66232</v>
      </c>
      <c r="H65" s="82">
        <v>23552979</v>
      </c>
      <c r="I65">
        <v>722338</v>
      </c>
      <c r="J65">
        <v>0</v>
      </c>
      <c r="K65">
        <v>722338</v>
      </c>
      <c r="L65">
        <v>1000000</v>
      </c>
      <c r="M65">
        <f t="shared" si="0"/>
        <v>1722338</v>
      </c>
    </row>
    <row r="66" spans="1:13" x14ac:dyDescent="0.3">
      <c r="A66" t="s">
        <v>201</v>
      </c>
      <c r="B66" t="s">
        <v>202</v>
      </c>
      <c r="C66" s="82">
        <v>19155883</v>
      </c>
      <c r="D66" s="82">
        <v>50014662.831607401</v>
      </c>
      <c r="E66" s="82">
        <v>118918180</v>
      </c>
      <c r="F66" s="82">
        <v>0</v>
      </c>
      <c r="G66" s="82">
        <v>0</v>
      </c>
      <c r="H66" s="82">
        <v>188088726.30197868</v>
      </c>
      <c r="I66">
        <v>5137028</v>
      </c>
      <c r="J66">
        <v>7953259</v>
      </c>
      <c r="K66">
        <v>5137028</v>
      </c>
      <c r="L66">
        <v>7953259</v>
      </c>
      <c r="M66">
        <f t="shared" si="0"/>
        <v>13090287</v>
      </c>
    </row>
    <row r="67" spans="1:13" x14ac:dyDescent="0.3">
      <c r="A67" t="s">
        <v>203</v>
      </c>
      <c r="B67" t="s">
        <v>204</v>
      </c>
      <c r="C67" s="82">
        <v>2874271</v>
      </c>
      <c r="D67" s="82">
        <v>17920421.838459</v>
      </c>
      <c r="E67" s="82">
        <v>25038385</v>
      </c>
      <c r="F67" s="82">
        <v>2780105</v>
      </c>
      <c r="G67" s="82">
        <v>4628332</v>
      </c>
      <c r="H67" s="82">
        <v>53241515</v>
      </c>
      <c r="I67">
        <v>1210786</v>
      </c>
      <c r="J67">
        <v>0</v>
      </c>
      <c r="K67">
        <v>1210786</v>
      </c>
      <c r="L67">
        <v>2220051.44</v>
      </c>
      <c r="M67">
        <f t="shared" si="0"/>
        <v>3430837.44</v>
      </c>
    </row>
    <row r="68" spans="1:13" x14ac:dyDescent="0.3">
      <c r="A68" t="s">
        <v>205</v>
      </c>
      <c r="B68" t="s">
        <v>206</v>
      </c>
      <c r="C68" s="82">
        <v>1520112</v>
      </c>
      <c r="D68" s="82">
        <v>1839848.78795472</v>
      </c>
      <c r="E68" s="82">
        <v>13022505</v>
      </c>
      <c r="F68" s="82">
        <v>0</v>
      </c>
      <c r="G68" s="82">
        <v>0</v>
      </c>
      <c r="H68" s="82">
        <v>16382465.789999999</v>
      </c>
      <c r="I68">
        <v>477649</v>
      </c>
      <c r="J68">
        <v>668470</v>
      </c>
      <c r="K68">
        <v>473700</v>
      </c>
      <c r="L68">
        <v>672400</v>
      </c>
      <c r="M68">
        <f t="shared" si="0"/>
        <v>1146100</v>
      </c>
    </row>
    <row r="69" spans="1:13" x14ac:dyDescent="0.3">
      <c r="A69" t="s">
        <v>207</v>
      </c>
      <c r="B69" t="s">
        <v>208</v>
      </c>
      <c r="C69" s="82">
        <v>3623994</v>
      </c>
      <c r="D69" s="82">
        <v>17821765.335658997</v>
      </c>
      <c r="E69" s="82">
        <v>33726240</v>
      </c>
      <c r="F69" s="82">
        <v>0</v>
      </c>
      <c r="G69" s="82">
        <v>5979000</v>
      </c>
      <c r="H69" s="82">
        <v>61150999</v>
      </c>
      <c r="I69">
        <v>1549901</v>
      </c>
      <c r="J69">
        <v>0</v>
      </c>
      <c r="K69">
        <v>1549901</v>
      </c>
      <c r="L69">
        <v>2573000</v>
      </c>
      <c r="M69">
        <f t="shared" si="0"/>
        <v>4122901</v>
      </c>
    </row>
    <row r="70" spans="1:13" x14ac:dyDescent="0.3">
      <c r="A70" t="s">
        <v>209</v>
      </c>
      <c r="B70" t="s">
        <v>210</v>
      </c>
      <c r="C70" s="82">
        <v>2746648</v>
      </c>
      <c r="D70" s="82">
        <v>12132275.8756079</v>
      </c>
      <c r="E70" s="82">
        <v>17034132</v>
      </c>
      <c r="F70" s="82">
        <v>0</v>
      </c>
      <c r="G70" s="82">
        <v>0</v>
      </c>
      <c r="H70" s="82">
        <v>31913056</v>
      </c>
      <c r="I70">
        <v>814213</v>
      </c>
      <c r="J70">
        <v>0</v>
      </c>
      <c r="K70">
        <v>933142</v>
      </c>
      <c r="L70">
        <v>1097664.96</v>
      </c>
      <c r="M70">
        <f t="shared" ref="M70:M133" si="1">K70+L70</f>
        <v>2030806.96</v>
      </c>
    </row>
    <row r="71" spans="1:13" x14ac:dyDescent="0.3">
      <c r="A71" t="s">
        <v>211</v>
      </c>
      <c r="B71" t="s">
        <v>212</v>
      </c>
      <c r="C71" s="82">
        <v>1678410</v>
      </c>
      <c r="D71" s="82">
        <v>14946411.258209601</v>
      </c>
      <c r="E71" s="82">
        <v>28654962</v>
      </c>
      <c r="F71" s="82">
        <v>842351</v>
      </c>
      <c r="G71" s="82">
        <v>0</v>
      </c>
      <c r="H71" s="82">
        <v>46122134</v>
      </c>
      <c r="I71">
        <v>1257430</v>
      </c>
      <c r="J71">
        <v>1496926</v>
      </c>
      <c r="K71">
        <v>1257430</v>
      </c>
      <c r="L71">
        <v>1496926</v>
      </c>
      <c r="M71">
        <f t="shared" si="1"/>
        <v>2754356</v>
      </c>
    </row>
    <row r="72" spans="1:13" x14ac:dyDescent="0.3">
      <c r="A72" t="s">
        <v>213</v>
      </c>
      <c r="B72" t="s">
        <v>214</v>
      </c>
      <c r="C72" s="82">
        <v>16714881</v>
      </c>
      <c r="D72" s="82">
        <v>54946963.096788503</v>
      </c>
      <c r="E72" s="82">
        <v>101905994</v>
      </c>
      <c r="F72" s="82">
        <v>1097851</v>
      </c>
      <c r="G72" s="82">
        <v>0</v>
      </c>
      <c r="H72" s="82">
        <v>174665688.90965647</v>
      </c>
      <c r="I72">
        <v>4598460</v>
      </c>
      <c r="J72">
        <v>5151000</v>
      </c>
      <c r="K72">
        <v>4598460</v>
      </c>
      <c r="L72">
        <v>5151000</v>
      </c>
      <c r="M72">
        <f t="shared" si="1"/>
        <v>9749460</v>
      </c>
    </row>
    <row r="73" spans="1:13" x14ac:dyDescent="0.3">
      <c r="A73" t="s">
        <v>215</v>
      </c>
      <c r="B73" t="s">
        <v>216</v>
      </c>
      <c r="C73" s="82">
        <v>8286057</v>
      </c>
      <c r="D73" s="82">
        <v>31640674.6137073</v>
      </c>
      <c r="E73" s="82">
        <v>64448992</v>
      </c>
      <c r="F73" s="82">
        <v>0</v>
      </c>
      <c r="G73" s="82">
        <v>2637000</v>
      </c>
      <c r="H73" s="82">
        <v>107012724</v>
      </c>
      <c r="I73">
        <v>2758941</v>
      </c>
      <c r="J73">
        <v>0</v>
      </c>
      <c r="K73">
        <v>2758941</v>
      </c>
      <c r="L73">
        <v>5188000</v>
      </c>
      <c r="M73">
        <f t="shared" si="1"/>
        <v>7946941</v>
      </c>
    </row>
    <row r="74" spans="1:13" x14ac:dyDescent="0.3">
      <c r="A74" t="s">
        <v>217</v>
      </c>
      <c r="B74" t="s">
        <v>218</v>
      </c>
      <c r="C74" s="82">
        <v>2714004</v>
      </c>
      <c r="D74" s="82">
        <v>17556473.418846298</v>
      </c>
      <c r="E74" s="82">
        <v>28134913</v>
      </c>
      <c r="F74" s="82">
        <v>0</v>
      </c>
      <c r="G74" s="82">
        <v>0</v>
      </c>
      <c r="H74" s="82">
        <v>48405389.594416209</v>
      </c>
      <c r="I74">
        <v>1311449</v>
      </c>
      <c r="J74">
        <v>0</v>
      </c>
      <c r="K74">
        <v>1311449.49</v>
      </c>
      <c r="L74">
        <v>1800443</v>
      </c>
      <c r="M74">
        <f t="shared" si="1"/>
        <v>3111892.49</v>
      </c>
    </row>
    <row r="75" spans="1:13" x14ac:dyDescent="0.3">
      <c r="A75" t="s">
        <v>219</v>
      </c>
      <c r="B75" t="s">
        <v>220</v>
      </c>
      <c r="C75" s="82">
        <v>4447227</v>
      </c>
      <c r="D75" s="82">
        <v>17690614.053202201</v>
      </c>
      <c r="E75" s="82">
        <v>46137029</v>
      </c>
      <c r="F75" s="82">
        <v>0</v>
      </c>
      <c r="G75" s="82">
        <v>0</v>
      </c>
      <c r="H75" s="82">
        <v>68274870.207448661</v>
      </c>
      <c r="I75">
        <v>2011873</v>
      </c>
      <c r="J75">
        <v>2762031</v>
      </c>
      <c r="K75">
        <v>2011873</v>
      </c>
      <c r="L75">
        <v>2762031</v>
      </c>
      <c r="M75">
        <f t="shared" si="1"/>
        <v>4773904</v>
      </c>
    </row>
    <row r="76" spans="1:13" x14ac:dyDescent="0.3">
      <c r="A76" t="s">
        <v>221</v>
      </c>
      <c r="B76" t="s">
        <v>222</v>
      </c>
      <c r="C76" s="82">
        <v>1518970</v>
      </c>
      <c r="D76" s="82">
        <v>14941703.0492114</v>
      </c>
      <c r="E76" s="82">
        <v>25971817</v>
      </c>
      <c r="F76" s="82">
        <v>0</v>
      </c>
      <c r="G76" s="82">
        <v>773989</v>
      </c>
      <c r="H76" s="82">
        <v>43206479</v>
      </c>
      <c r="I76">
        <v>1139902</v>
      </c>
      <c r="J76">
        <v>1275087</v>
      </c>
      <c r="K76">
        <v>1139902</v>
      </c>
      <c r="L76">
        <v>1275087</v>
      </c>
      <c r="M76">
        <f t="shared" si="1"/>
        <v>2414989</v>
      </c>
    </row>
    <row r="77" spans="1:13" x14ac:dyDescent="0.3">
      <c r="A77" t="s">
        <v>223</v>
      </c>
      <c r="B77" t="s">
        <v>224</v>
      </c>
      <c r="C77" s="82">
        <v>6976486</v>
      </c>
      <c r="D77" s="82">
        <v>34256697.9038698</v>
      </c>
      <c r="E77" s="82">
        <v>61799812</v>
      </c>
      <c r="F77" s="82">
        <v>84918000</v>
      </c>
      <c r="G77" s="82">
        <v>91104846</v>
      </c>
      <c r="H77" s="82">
        <v>279055842</v>
      </c>
      <c r="I77">
        <v>2806625</v>
      </c>
      <c r="J77">
        <v>2095442</v>
      </c>
      <c r="K77">
        <v>2806625</v>
      </c>
      <c r="L77">
        <v>2095442</v>
      </c>
      <c r="M77">
        <f t="shared" si="1"/>
        <v>4902067</v>
      </c>
    </row>
    <row r="78" spans="1:13" x14ac:dyDescent="0.3">
      <c r="A78" t="s">
        <v>225</v>
      </c>
      <c r="B78" t="s">
        <v>226</v>
      </c>
      <c r="C78" s="82">
        <v>8514314</v>
      </c>
      <c r="D78" s="82">
        <v>35999721.695277303</v>
      </c>
      <c r="E78" s="82">
        <v>50601110</v>
      </c>
      <c r="F78" s="82">
        <v>13943576</v>
      </c>
      <c r="G78" s="82">
        <v>50812588</v>
      </c>
      <c r="H78" s="82">
        <v>159871309.65350091</v>
      </c>
      <c r="I78">
        <v>2464256</v>
      </c>
      <c r="J78">
        <v>4551000</v>
      </c>
      <c r="K78">
        <v>2457000</v>
      </c>
      <c r="L78">
        <v>4548000</v>
      </c>
      <c r="M78">
        <f t="shared" si="1"/>
        <v>7005000</v>
      </c>
    </row>
    <row r="79" spans="1:13" x14ac:dyDescent="0.3">
      <c r="A79" t="s">
        <v>227</v>
      </c>
      <c r="B79" t="s">
        <v>228</v>
      </c>
      <c r="C79" s="82">
        <v>1608433</v>
      </c>
      <c r="D79" s="82">
        <v>7480913.0117524797</v>
      </c>
      <c r="E79" s="82">
        <v>16364915</v>
      </c>
      <c r="F79" s="82">
        <v>0</v>
      </c>
      <c r="G79" s="82">
        <v>0</v>
      </c>
      <c r="H79" s="82">
        <v>25454261.041309793</v>
      </c>
      <c r="I79">
        <v>656771</v>
      </c>
      <c r="J79">
        <v>1102590.9934897081</v>
      </c>
      <c r="K79">
        <v>656771</v>
      </c>
      <c r="L79">
        <v>1093000.8840540589</v>
      </c>
      <c r="M79">
        <f t="shared" si="1"/>
        <v>1749771.8840540589</v>
      </c>
    </row>
    <row r="80" spans="1:13" x14ac:dyDescent="0.3">
      <c r="A80" t="s">
        <v>229</v>
      </c>
      <c r="B80" t="s">
        <v>230</v>
      </c>
      <c r="C80" s="82">
        <v>8482757</v>
      </c>
      <c r="D80" s="82">
        <v>31749310.780947</v>
      </c>
      <c r="E80" s="82">
        <v>49939875</v>
      </c>
      <c r="F80" s="82">
        <v>32437000</v>
      </c>
      <c r="G80" s="82">
        <v>0</v>
      </c>
      <c r="H80" s="82">
        <v>122608942.89018807</v>
      </c>
      <c r="I80">
        <v>2221708</v>
      </c>
      <c r="J80">
        <v>3892329.0010890174</v>
      </c>
      <c r="K80">
        <v>2221708</v>
      </c>
      <c r="L80">
        <v>3892329</v>
      </c>
      <c r="M80">
        <f t="shared" si="1"/>
        <v>6114037</v>
      </c>
    </row>
    <row r="81" spans="1:13" x14ac:dyDescent="0.3">
      <c r="A81" t="s">
        <v>231</v>
      </c>
      <c r="B81" t="s">
        <v>232</v>
      </c>
      <c r="C81" s="82">
        <v>2470674</v>
      </c>
      <c r="D81" s="82">
        <v>7307509.2997334003</v>
      </c>
      <c r="E81" s="82">
        <v>21495091</v>
      </c>
      <c r="F81" s="82">
        <v>0</v>
      </c>
      <c r="G81" s="82">
        <v>0</v>
      </c>
      <c r="H81" s="82">
        <v>31273274</v>
      </c>
      <c r="I81">
        <v>831559</v>
      </c>
      <c r="J81">
        <v>1834714.27</v>
      </c>
      <c r="K81">
        <v>832000</v>
      </c>
      <c r="L81">
        <v>1814300</v>
      </c>
      <c r="M81">
        <f t="shared" si="1"/>
        <v>2646300</v>
      </c>
    </row>
    <row r="82" spans="1:13" x14ac:dyDescent="0.3">
      <c r="A82" t="s">
        <v>233</v>
      </c>
      <c r="B82" t="s">
        <v>234</v>
      </c>
      <c r="C82" s="82">
        <v>1452224</v>
      </c>
      <c r="D82" s="82">
        <v>5009678.8377571497</v>
      </c>
      <c r="E82" s="82">
        <v>15057573</v>
      </c>
      <c r="F82" s="82">
        <v>0</v>
      </c>
      <c r="G82" s="82">
        <v>0</v>
      </c>
      <c r="H82" s="82">
        <v>21519476</v>
      </c>
      <c r="I82">
        <v>623258</v>
      </c>
      <c r="J82">
        <v>0</v>
      </c>
      <c r="K82">
        <v>659450</v>
      </c>
      <c r="L82">
        <v>850780</v>
      </c>
      <c r="M82">
        <f t="shared" si="1"/>
        <v>1510230</v>
      </c>
    </row>
    <row r="83" spans="1:13" x14ac:dyDescent="0.3">
      <c r="A83" t="s">
        <v>235</v>
      </c>
      <c r="B83" t="s">
        <v>236</v>
      </c>
      <c r="C83" s="82">
        <v>2268123</v>
      </c>
      <c r="D83" s="82">
        <v>8645869.9022674803</v>
      </c>
      <c r="E83" s="82">
        <v>13447974</v>
      </c>
      <c r="F83" s="82">
        <v>0</v>
      </c>
      <c r="G83" s="82">
        <v>4153149</v>
      </c>
      <c r="H83" s="82">
        <v>28515116</v>
      </c>
      <c r="I83">
        <v>631614</v>
      </c>
      <c r="J83">
        <v>663415</v>
      </c>
      <c r="K83">
        <v>631614</v>
      </c>
      <c r="L83">
        <v>663415</v>
      </c>
      <c r="M83">
        <f t="shared" si="1"/>
        <v>1295029</v>
      </c>
    </row>
    <row r="84" spans="1:13" x14ac:dyDescent="0.3">
      <c r="A84" t="s">
        <v>237</v>
      </c>
      <c r="B84" t="s">
        <v>238</v>
      </c>
      <c r="C84" s="82">
        <v>1267783</v>
      </c>
      <c r="D84" s="82">
        <v>6176149.4753710004</v>
      </c>
      <c r="E84" s="82">
        <v>18588590</v>
      </c>
      <c r="F84" s="82">
        <v>0</v>
      </c>
      <c r="G84" s="82">
        <v>0</v>
      </c>
      <c r="H84" s="82">
        <v>26032522</v>
      </c>
      <c r="I84">
        <v>756732</v>
      </c>
      <c r="J84">
        <v>0</v>
      </c>
      <c r="K84">
        <v>756632</v>
      </c>
      <c r="L84">
        <v>1395243</v>
      </c>
      <c r="M84">
        <f t="shared" si="1"/>
        <v>2151875</v>
      </c>
    </row>
    <row r="85" spans="1:13" x14ac:dyDescent="0.3">
      <c r="A85" t="s">
        <v>239</v>
      </c>
      <c r="B85" t="s">
        <v>240</v>
      </c>
      <c r="C85" s="82">
        <v>2722478</v>
      </c>
      <c r="D85" s="82">
        <v>16873500.8267144</v>
      </c>
      <c r="E85" s="82">
        <v>26870187</v>
      </c>
      <c r="F85" s="82">
        <v>0</v>
      </c>
      <c r="G85" s="82">
        <v>0</v>
      </c>
      <c r="H85" s="82">
        <v>46466166.001000002</v>
      </c>
      <c r="I85">
        <v>1250692</v>
      </c>
      <c r="J85">
        <v>1313663.6000000001</v>
      </c>
      <c r="K85">
        <v>1250692</v>
      </c>
      <c r="L85">
        <v>1283663.6000000001</v>
      </c>
      <c r="M85">
        <f t="shared" si="1"/>
        <v>2534355.6</v>
      </c>
    </row>
    <row r="86" spans="1:13" x14ac:dyDescent="0.3">
      <c r="A86" t="s">
        <v>241</v>
      </c>
      <c r="B86" t="s">
        <v>242</v>
      </c>
      <c r="C86" s="82">
        <v>2848068</v>
      </c>
      <c r="D86" s="82">
        <v>17192573.191918101</v>
      </c>
      <c r="E86" s="82">
        <v>27270719</v>
      </c>
      <c r="F86" s="82">
        <v>30193000</v>
      </c>
      <c r="G86" s="82">
        <v>80529301</v>
      </c>
      <c r="H86" s="82">
        <v>158033661</v>
      </c>
      <c r="I86">
        <v>1223677</v>
      </c>
      <c r="J86">
        <v>1039442</v>
      </c>
      <c r="K86">
        <v>1223677</v>
      </c>
      <c r="L86">
        <v>1039442</v>
      </c>
      <c r="M86">
        <f t="shared" si="1"/>
        <v>2263119</v>
      </c>
    </row>
    <row r="87" spans="1:13" x14ac:dyDescent="0.3">
      <c r="A87" t="s">
        <v>243</v>
      </c>
      <c r="B87" t="s">
        <v>244</v>
      </c>
      <c r="C87" s="82">
        <v>9157782</v>
      </c>
      <c r="D87" s="82">
        <v>39618564.096219599</v>
      </c>
      <c r="E87" s="82">
        <v>73032095</v>
      </c>
      <c r="F87" s="82">
        <v>0</v>
      </c>
      <c r="G87" s="82">
        <v>0</v>
      </c>
      <c r="H87" s="82">
        <v>121808442</v>
      </c>
      <c r="I87">
        <v>3482232</v>
      </c>
      <c r="J87">
        <v>6189372.2300000004</v>
      </c>
      <c r="K87">
        <v>3482232</v>
      </c>
      <c r="L87">
        <v>6189372.3300000001</v>
      </c>
      <c r="M87">
        <f t="shared" si="1"/>
        <v>9671604.3300000001</v>
      </c>
    </row>
    <row r="88" spans="1:13" x14ac:dyDescent="0.3">
      <c r="A88" t="s">
        <v>245</v>
      </c>
      <c r="B88" t="s">
        <v>246</v>
      </c>
      <c r="C88" s="82">
        <v>3220832</v>
      </c>
      <c r="D88" s="82">
        <v>8058575.9195249192</v>
      </c>
      <c r="E88" s="82">
        <v>13994082</v>
      </c>
      <c r="F88" s="82">
        <v>0</v>
      </c>
      <c r="G88" s="82">
        <v>0</v>
      </c>
      <c r="H88" s="82">
        <v>25273490.100000001</v>
      </c>
      <c r="I88">
        <v>649758</v>
      </c>
      <c r="J88">
        <v>1191605</v>
      </c>
      <c r="K88">
        <v>649758</v>
      </c>
      <c r="L88">
        <v>1191604.8189287409</v>
      </c>
      <c r="M88">
        <f t="shared" si="1"/>
        <v>1841362.8189287409</v>
      </c>
    </row>
    <row r="89" spans="1:13" x14ac:dyDescent="0.3">
      <c r="A89" t="s">
        <v>247</v>
      </c>
      <c r="B89" t="s">
        <v>248</v>
      </c>
      <c r="C89" s="82">
        <v>2587067</v>
      </c>
      <c r="D89" s="82">
        <v>7237736.4559142794</v>
      </c>
      <c r="E89" s="82">
        <v>14028496</v>
      </c>
      <c r="F89" s="82">
        <v>0</v>
      </c>
      <c r="G89" s="82">
        <v>0</v>
      </c>
      <c r="H89" s="82">
        <v>23853298.531661775</v>
      </c>
      <c r="I89">
        <v>634099</v>
      </c>
      <c r="J89">
        <v>1162000</v>
      </c>
      <c r="K89">
        <v>634099</v>
      </c>
      <c r="L89">
        <v>1162273.01</v>
      </c>
      <c r="M89">
        <f t="shared" si="1"/>
        <v>1796372.01</v>
      </c>
    </row>
    <row r="90" spans="1:13" x14ac:dyDescent="0.3">
      <c r="A90" t="s">
        <v>249</v>
      </c>
      <c r="B90" t="s">
        <v>250</v>
      </c>
      <c r="C90" s="82">
        <v>2561759</v>
      </c>
      <c r="D90" s="82">
        <v>11523432.0497225</v>
      </c>
      <c r="E90" s="82">
        <v>25229273</v>
      </c>
      <c r="F90" s="82">
        <v>2601472</v>
      </c>
      <c r="G90" s="82">
        <v>630447</v>
      </c>
      <c r="H90" s="82">
        <v>42546383.594706647</v>
      </c>
      <c r="I90">
        <v>1051744</v>
      </c>
      <c r="J90">
        <v>2190467</v>
      </c>
      <c r="K90">
        <v>1279634</v>
      </c>
      <c r="L90">
        <v>1962577</v>
      </c>
      <c r="M90">
        <f t="shared" si="1"/>
        <v>3242211</v>
      </c>
    </row>
    <row r="91" spans="1:13" x14ac:dyDescent="0.3">
      <c r="A91" t="s">
        <v>251</v>
      </c>
      <c r="B91" t="s">
        <v>252</v>
      </c>
      <c r="C91" s="82">
        <v>2361483</v>
      </c>
      <c r="D91" s="82">
        <v>6985854.3734662496</v>
      </c>
      <c r="E91" s="82">
        <v>17485476</v>
      </c>
      <c r="F91" s="82">
        <v>1375108</v>
      </c>
      <c r="G91" s="82">
        <v>5390916</v>
      </c>
      <c r="H91" s="82">
        <v>33598837.174882896</v>
      </c>
      <c r="I91">
        <v>769955</v>
      </c>
      <c r="J91">
        <v>0</v>
      </c>
      <c r="K91">
        <v>769955</v>
      </c>
      <c r="L91">
        <v>2410981</v>
      </c>
      <c r="M91">
        <f t="shared" si="1"/>
        <v>3180936</v>
      </c>
    </row>
    <row r="92" spans="1:13" x14ac:dyDescent="0.3">
      <c r="A92" t="s">
        <v>253</v>
      </c>
      <c r="B92" t="s">
        <v>254</v>
      </c>
      <c r="C92" s="82">
        <v>1869024</v>
      </c>
      <c r="D92" s="82">
        <v>9578513.9661395401</v>
      </c>
      <c r="E92" s="82">
        <v>19326469</v>
      </c>
      <c r="F92" s="82">
        <v>0</v>
      </c>
      <c r="G92" s="82">
        <v>1157668</v>
      </c>
      <c r="H92" s="82">
        <v>31931675</v>
      </c>
      <c r="I92">
        <v>859231</v>
      </c>
      <c r="J92">
        <v>902492</v>
      </c>
      <c r="K92">
        <v>859231</v>
      </c>
      <c r="L92">
        <v>902492</v>
      </c>
      <c r="M92">
        <f t="shared" si="1"/>
        <v>1761723</v>
      </c>
    </row>
    <row r="93" spans="1:13" x14ac:dyDescent="0.3">
      <c r="A93" t="s">
        <v>255</v>
      </c>
      <c r="B93" t="s">
        <v>256</v>
      </c>
      <c r="C93" s="82">
        <v>5114924</v>
      </c>
      <c r="D93" s="82">
        <v>17328445.734105699</v>
      </c>
      <c r="E93" s="82">
        <v>46147621</v>
      </c>
      <c r="F93" s="82">
        <v>0</v>
      </c>
      <c r="G93" s="82">
        <v>0</v>
      </c>
      <c r="H93" s="82">
        <v>68590991</v>
      </c>
      <c r="I93">
        <v>2019667</v>
      </c>
      <c r="J93">
        <v>4007533.89</v>
      </c>
      <c r="K93">
        <v>2019667</v>
      </c>
      <c r="L93">
        <v>4007533.89</v>
      </c>
      <c r="M93">
        <f t="shared" si="1"/>
        <v>6027200.8900000006</v>
      </c>
    </row>
    <row r="94" spans="1:13" x14ac:dyDescent="0.3">
      <c r="A94" t="s">
        <v>257</v>
      </c>
      <c r="B94" t="s">
        <v>258</v>
      </c>
      <c r="C94" s="82">
        <v>3328942</v>
      </c>
      <c r="D94" s="82">
        <v>12495751.735247102</v>
      </c>
      <c r="E94" s="82">
        <v>28219522</v>
      </c>
      <c r="F94" s="82">
        <v>0</v>
      </c>
      <c r="G94" s="82">
        <v>0</v>
      </c>
      <c r="H94" s="82">
        <v>44044216.369999997</v>
      </c>
      <c r="I94">
        <v>1267877</v>
      </c>
      <c r="J94">
        <v>1331713.8600000001</v>
      </c>
      <c r="K94">
        <v>1267877</v>
      </c>
      <c r="L94">
        <v>1331713.8600000001</v>
      </c>
      <c r="M94">
        <f t="shared" si="1"/>
        <v>2599590.8600000003</v>
      </c>
    </row>
    <row r="95" spans="1:13" x14ac:dyDescent="0.3">
      <c r="A95" t="s">
        <v>259</v>
      </c>
      <c r="B95" t="s">
        <v>260</v>
      </c>
      <c r="C95" s="82">
        <v>2768450</v>
      </c>
      <c r="D95" s="82">
        <v>16602807.341125101</v>
      </c>
      <c r="E95" s="82">
        <v>27531483</v>
      </c>
      <c r="F95" s="82">
        <v>0</v>
      </c>
      <c r="G95" s="82">
        <v>0</v>
      </c>
      <c r="H95" s="82">
        <v>46902740</v>
      </c>
      <c r="I95">
        <v>1291690</v>
      </c>
      <c r="J95">
        <v>1988915</v>
      </c>
      <c r="K95">
        <v>1291690</v>
      </c>
      <c r="L95">
        <v>1988915</v>
      </c>
      <c r="M95">
        <f t="shared" si="1"/>
        <v>3280605</v>
      </c>
    </row>
    <row r="96" spans="1:13" x14ac:dyDescent="0.3">
      <c r="A96" t="s">
        <v>261</v>
      </c>
      <c r="B96" t="s">
        <v>262</v>
      </c>
      <c r="C96" s="82">
        <v>7886632</v>
      </c>
      <c r="D96" s="82">
        <v>30920338.2898711</v>
      </c>
      <c r="E96" s="82">
        <v>64842696</v>
      </c>
      <c r="F96" s="82">
        <v>0</v>
      </c>
      <c r="G96" s="82">
        <v>0</v>
      </c>
      <c r="H96" s="82">
        <v>103649666</v>
      </c>
      <c r="I96">
        <v>2939225</v>
      </c>
      <c r="J96">
        <v>3778085</v>
      </c>
      <c r="K96">
        <v>2939000</v>
      </c>
      <c r="L96">
        <v>3778085</v>
      </c>
      <c r="M96">
        <f t="shared" si="1"/>
        <v>6717085</v>
      </c>
    </row>
    <row r="97" spans="1:13" x14ac:dyDescent="0.3">
      <c r="A97" t="s">
        <v>263</v>
      </c>
      <c r="B97" t="s">
        <v>264</v>
      </c>
      <c r="C97" s="82">
        <v>2343287</v>
      </c>
      <c r="D97" s="82">
        <v>11187622.957713699</v>
      </c>
      <c r="E97" s="82">
        <v>20775612</v>
      </c>
      <c r="F97" s="82">
        <v>812585</v>
      </c>
      <c r="G97" s="82">
        <v>0</v>
      </c>
      <c r="H97" s="82">
        <v>35119107.010000005</v>
      </c>
      <c r="I97">
        <v>935295</v>
      </c>
      <c r="J97">
        <v>1638593.3043737307</v>
      </c>
      <c r="K97">
        <v>935295</v>
      </c>
      <c r="L97">
        <v>1638000</v>
      </c>
      <c r="M97">
        <f t="shared" si="1"/>
        <v>2573295</v>
      </c>
    </row>
    <row r="98" spans="1:13" x14ac:dyDescent="0.3">
      <c r="A98" t="s">
        <v>265</v>
      </c>
      <c r="B98" t="s">
        <v>266</v>
      </c>
      <c r="C98" s="82">
        <v>6658544</v>
      </c>
      <c r="D98" s="82">
        <v>10705288.5167966</v>
      </c>
      <c r="E98" s="82">
        <v>46696469</v>
      </c>
      <c r="F98" s="82">
        <v>0</v>
      </c>
      <c r="G98" s="82">
        <v>0</v>
      </c>
      <c r="H98" s="82">
        <v>64060302</v>
      </c>
      <c r="I98">
        <v>1909629</v>
      </c>
      <c r="J98">
        <v>3040000</v>
      </c>
      <c r="K98">
        <v>1909629</v>
      </c>
      <c r="L98">
        <v>3040000</v>
      </c>
      <c r="M98">
        <f t="shared" si="1"/>
        <v>4949629</v>
      </c>
    </row>
    <row r="99" spans="1:13" x14ac:dyDescent="0.3">
      <c r="A99" t="s">
        <v>267</v>
      </c>
      <c r="B99" t="s">
        <v>268</v>
      </c>
      <c r="C99" s="82">
        <v>2236384</v>
      </c>
      <c r="D99" s="82">
        <v>7479861.05621628</v>
      </c>
      <c r="E99" s="82">
        <v>14507310</v>
      </c>
      <c r="F99" s="82">
        <v>1125014</v>
      </c>
      <c r="G99" s="82">
        <v>0</v>
      </c>
      <c r="H99" s="82">
        <v>25348569</v>
      </c>
      <c r="I99">
        <v>661384</v>
      </c>
      <c r="J99">
        <v>911392.83</v>
      </c>
      <c r="K99">
        <v>661384</v>
      </c>
      <c r="L99">
        <v>911392.83000000007</v>
      </c>
      <c r="M99">
        <f t="shared" si="1"/>
        <v>1572776.83</v>
      </c>
    </row>
    <row r="100" spans="1:13" x14ac:dyDescent="0.3">
      <c r="A100" t="s">
        <v>269</v>
      </c>
      <c r="B100" t="s">
        <v>270</v>
      </c>
      <c r="C100" s="82">
        <v>2813781</v>
      </c>
      <c r="D100" s="82">
        <v>12933061.088039899</v>
      </c>
      <c r="E100" s="82">
        <v>22142388</v>
      </c>
      <c r="F100" s="82">
        <v>0</v>
      </c>
      <c r="G100" s="82">
        <v>0</v>
      </c>
      <c r="H100" s="82">
        <v>37889230</v>
      </c>
      <c r="I100">
        <v>1070087</v>
      </c>
      <c r="J100">
        <v>1354178</v>
      </c>
      <c r="K100">
        <v>0</v>
      </c>
      <c r="L100">
        <v>2424265</v>
      </c>
      <c r="M100">
        <f t="shared" si="1"/>
        <v>2424265</v>
      </c>
    </row>
    <row r="101" spans="1:13" x14ac:dyDescent="0.3">
      <c r="A101" t="s">
        <v>271</v>
      </c>
      <c r="B101" t="s">
        <v>272</v>
      </c>
      <c r="C101" s="82">
        <v>2059689</v>
      </c>
      <c r="D101" s="82">
        <v>8616488.7041822094</v>
      </c>
      <c r="E101" s="82">
        <v>16814564</v>
      </c>
      <c r="F101" s="82">
        <v>6243436</v>
      </c>
      <c r="G101" s="82">
        <v>2881000</v>
      </c>
      <c r="H101" s="82">
        <v>36615178</v>
      </c>
      <c r="I101">
        <v>742014</v>
      </c>
      <c r="J101">
        <v>1420000</v>
      </c>
      <c r="K101">
        <v>742014</v>
      </c>
      <c r="L101">
        <v>1420000</v>
      </c>
      <c r="M101">
        <f t="shared" si="1"/>
        <v>2162014</v>
      </c>
    </row>
    <row r="102" spans="1:13" x14ac:dyDescent="0.3">
      <c r="A102" t="s">
        <v>273</v>
      </c>
      <c r="B102" t="s">
        <v>274</v>
      </c>
      <c r="C102" s="82">
        <v>1197341</v>
      </c>
      <c r="D102" s="82">
        <v>2692624.1649531997</v>
      </c>
      <c r="E102" s="82">
        <v>11781757</v>
      </c>
      <c r="F102" s="82">
        <v>0</v>
      </c>
      <c r="G102" s="82">
        <v>270400</v>
      </c>
      <c r="H102" s="82">
        <v>15942121.8259592</v>
      </c>
      <c r="I102">
        <v>474585</v>
      </c>
      <c r="J102">
        <v>810196</v>
      </c>
      <c r="K102">
        <v>474585</v>
      </c>
      <c r="L102">
        <v>810196</v>
      </c>
      <c r="M102">
        <f t="shared" si="1"/>
        <v>1284781</v>
      </c>
    </row>
    <row r="103" spans="1:13" x14ac:dyDescent="0.3">
      <c r="A103" t="s">
        <v>275</v>
      </c>
      <c r="B103" t="s">
        <v>276</v>
      </c>
      <c r="C103" s="82">
        <v>2429195</v>
      </c>
      <c r="D103" s="82">
        <v>10081355.419249199</v>
      </c>
      <c r="E103" s="82">
        <v>21652187</v>
      </c>
      <c r="F103" s="82">
        <v>471102</v>
      </c>
      <c r="G103" s="82">
        <v>0</v>
      </c>
      <c r="H103" s="82">
        <v>34633837.970585637</v>
      </c>
      <c r="I103">
        <v>929980</v>
      </c>
      <c r="J103">
        <v>0</v>
      </c>
      <c r="K103">
        <v>929980</v>
      </c>
      <c r="L103">
        <v>1312330</v>
      </c>
      <c r="M103">
        <f t="shared" si="1"/>
        <v>2242310</v>
      </c>
    </row>
    <row r="104" spans="1:13" x14ac:dyDescent="0.3">
      <c r="A104" t="s">
        <v>277</v>
      </c>
      <c r="B104" t="s">
        <v>278</v>
      </c>
      <c r="C104" s="82">
        <v>1790234</v>
      </c>
      <c r="D104" s="82">
        <v>6927993.8292765906</v>
      </c>
      <c r="E104" s="82">
        <v>12980455</v>
      </c>
      <c r="F104" s="82">
        <v>0</v>
      </c>
      <c r="G104" s="82">
        <v>3853339</v>
      </c>
      <c r="H104" s="82">
        <v>25552022</v>
      </c>
      <c r="I104">
        <v>600188</v>
      </c>
      <c r="J104">
        <v>630407.11</v>
      </c>
      <c r="K104">
        <v>600188</v>
      </c>
      <c r="L104">
        <v>630407</v>
      </c>
      <c r="M104">
        <f t="shared" si="1"/>
        <v>1230595</v>
      </c>
    </row>
    <row r="105" spans="1:13" x14ac:dyDescent="0.3">
      <c r="A105" t="s">
        <v>279</v>
      </c>
      <c r="B105" t="s">
        <v>280</v>
      </c>
      <c r="C105" s="82">
        <v>1925738</v>
      </c>
      <c r="D105" s="82">
        <v>776430.78536242002</v>
      </c>
      <c r="E105" s="82">
        <v>13856117</v>
      </c>
      <c r="F105" s="82">
        <v>0</v>
      </c>
      <c r="G105" s="82">
        <v>0</v>
      </c>
      <c r="H105" s="82">
        <v>16558286</v>
      </c>
      <c r="I105">
        <v>550702</v>
      </c>
      <c r="J105">
        <v>0</v>
      </c>
      <c r="K105">
        <v>508389</v>
      </c>
      <c r="L105">
        <v>729324</v>
      </c>
      <c r="M105">
        <f t="shared" si="1"/>
        <v>1237713</v>
      </c>
    </row>
    <row r="106" spans="1:13" x14ac:dyDescent="0.3">
      <c r="A106" t="s">
        <v>281</v>
      </c>
      <c r="B106" t="s">
        <v>282</v>
      </c>
      <c r="C106" s="82">
        <v>2987389</v>
      </c>
      <c r="D106" s="82">
        <v>12277979.9976214</v>
      </c>
      <c r="E106" s="82">
        <v>19940479</v>
      </c>
      <c r="F106" s="82">
        <v>0</v>
      </c>
      <c r="G106" s="82">
        <v>376512</v>
      </c>
      <c r="H106" s="82">
        <v>35582360.32</v>
      </c>
      <c r="I106">
        <v>923632</v>
      </c>
      <c r="J106">
        <v>1618160.2712570019</v>
      </c>
      <c r="K106">
        <v>923632</v>
      </c>
      <c r="L106">
        <v>1618160</v>
      </c>
      <c r="M106">
        <f t="shared" si="1"/>
        <v>2541792</v>
      </c>
    </row>
    <row r="107" spans="1:13" x14ac:dyDescent="0.3">
      <c r="A107" t="s">
        <v>283</v>
      </c>
      <c r="B107" t="s">
        <v>284</v>
      </c>
      <c r="C107" s="82">
        <v>3063735</v>
      </c>
      <c r="D107" s="82">
        <v>14480543.446098601</v>
      </c>
      <c r="E107" s="82">
        <v>22892217</v>
      </c>
      <c r="F107" s="82">
        <v>409783</v>
      </c>
      <c r="G107" s="82">
        <v>5636722</v>
      </c>
      <c r="H107" s="82">
        <v>46483000</v>
      </c>
      <c r="I107">
        <v>1121073</v>
      </c>
      <c r="J107">
        <v>1652000</v>
      </c>
      <c r="K107">
        <v>1121073</v>
      </c>
      <c r="L107">
        <v>1652000</v>
      </c>
      <c r="M107">
        <f t="shared" si="1"/>
        <v>2773073</v>
      </c>
    </row>
    <row r="108" spans="1:13" x14ac:dyDescent="0.3">
      <c r="A108" t="s">
        <v>285</v>
      </c>
      <c r="B108" t="s">
        <v>286</v>
      </c>
      <c r="C108" s="82">
        <v>270255</v>
      </c>
      <c r="D108" s="82">
        <v>218818.38728882201</v>
      </c>
      <c r="E108" s="82">
        <v>2634018</v>
      </c>
      <c r="F108" s="82">
        <v>21000</v>
      </c>
      <c r="G108" s="82">
        <v>45000</v>
      </c>
      <c r="H108" s="82">
        <v>3189091</v>
      </c>
      <c r="I108">
        <v>113100</v>
      </c>
      <c r="J108">
        <v>0</v>
      </c>
      <c r="K108">
        <v>113100</v>
      </c>
      <c r="L108">
        <v>155271</v>
      </c>
      <c r="M108">
        <f t="shared" si="1"/>
        <v>268371</v>
      </c>
    </row>
    <row r="109" spans="1:13" x14ac:dyDescent="0.3">
      <c r="A109" t="s">
        <v>287</v>
      </c>
      <c r="B109" t="s">
        <v>288</v>
      </c>
      <c r="C109" s="82">
        <v>3499990</v>
      </c>
      <c r="D109" s="82">
        <v>14087266.1772162</v>
      </c>
      <c r="E109" s="82">
        <v>24302728</v>
      </c>
      <c r="F109" s="82">
        <v>89240034</v>
      </c>
      <c r="G109" s="82">
        <v>166716473.81999999</v>
      </c>
      <c r="H109" s="82">
        <v>297846491.82278383</v>
      </c>
      <c r="I109">
        <v>1098057</v>
      </c>
      <c r="J109">
        <v>0</v>
      </c>
      <c r="K109">
        <v>1098000</v>
      </c>
      <c r="L109">
        <v>1923000</v>
      </c>
      <c r="M109">
        <f t="shared" si="1"/>
        <v>3021000</v>
      </c>
    </row>
    <row r="110" spans="1:13" x14ac:dyDescent="0.3">
      <c r="A110" t="s">
        <v>289</v>
      </c>
      <c r="B110" t="s">
        <v>290</v>
      </c>
      <c r="C110" s="82">
        <v>4728713</v>
      </c>
      <c r="D110" s="82">
        <v>23021428.698335201</v>
      </c>
      <c r="E110" s="82">
        <v>29976220</v>
      </c>
      <c r="F110" s="82">
        <v>0</v>
      </c>
      <c r="G110" s="82">
        <v>2264171</v>
      </c>
      <c r="H110" s="82">
        <v>59990533</v>
      </c>
      <c r="I110">
        <v>1539940</v>
      </c>
      <c r="J110">
        <v>0</v>
      </c>
      <c r="K110">
        <v>1539940</v>
      </c>
      <c r="L110">
        <v>1699107</v>
      </c>
      <c r="M110">
        <f t="shared" si="1"/>
        <v>3239047</v>
      </c>
    </row>
    <row r="111" spans="1:13" x14ac:dyDescent="0.3">
      <c r="A111" t="s">
        <v>291</v>
      </c>
      <c r="B111" t="s">
        <v>292</v>
      </c>
      <c r="C111" s="82">
        <v>4823370</v>
      </c>
      <c r="D111" s="82">
        <v>15725903.2963666</v>
      </c>
      <c r="E111" s="82">
        <v>26435346</v>
      </c>
      <c r="F111" s="82">
        <v>3818654</v>
      </c>
      <c r="G111" s="82">
        <v>252100</v>
      </c>
      <c r="H111" s="82">
        <v>51055373</v>
      </c>
      <c r="I111">
        <v>1270738</v>
      </c>
      <c r="J111">
        <v>2115386.44</v>
      </c>
      <c r="K111">
        <v>1249920</v>
      </c>
      <c r="L111">
        <v>2136204</v>
      </c>
      <c r="M111">
        <f t="shared" si="1"/>
        <v>3386124</v>
      </c>
    </row>
    <row r="112" spans="1:13" x14ac:dyDescent="0.3">
      <c r="A112" t="s">
        <v>293</v>
      </c>
      <c r="B112" t="s">
        <v>294</v>
      </c>
      <c r="C112" s="82">
        <v>5108320</v>
      </c>
      <c r="D112" s="82">
        <v>29289802.015500601</v>
      </c>
      <c r="E112" s="82">
        <v>47545136</v>
      </c>
      <c r="F112" s="82">
        <v>261307670</v>
      </c>
      <c r="G112" s="82">
        <v>113416239.98</v>
      </c>
      <c r="H112" s="82">
        <v>456667167.99133003</v>
      </c>
      <c r="I112">
        <v>2254386</v>
      </c>
      <c r="J112">
        <v>3320871</v>
      </c>
      <c r="K112">
        <v>2254386</v>
      </c>
      <c r="L112">
        <v>3320871</v>
      </c>
      <c r="M112">
        <f t="shared" si="1"/>
        <v>5575257</v>
      </c>
    </row>
    <row r="113" spans="1:13" x14ac:dyDescent="0.3">
      <c r="A113" t="s">
        <v>295</v>
      </c>
      <c r="B113" t="s">
        <v>296</v>
      </c>
      <c r="C113" s="82">
        <v>3641433</v>
      </c>
      <c r="D113" s="82">
        <v>11863403.2012164</v>
      </c>
      <c r="E113" s="82">
        <v>24635652</v>
      </c>
      <c r="F113" s="82">
        <v>0</v>
      </c>
      <c r="G113" s="82">
        <v>1654983</v>
      </c>
      <c r="H113" s="82">
        <v>41795471.199272059</v>
      </c>
      <c r="I113">
        <v>1161519</v>
      </c>
      <c r="J113">
        <v>1916800</v>
      </c>
      <c r="K113">
        <v>1161519</v>
      </c>
      <c r="L113">
        <v>1916800</v>
      </c>
      <c r="M113">
        <f t="shared" si="1"/>
        <v>3078319</v>
      </c>
    </row>
    <row r="114" spans="1:13" x14ac:dyDescent="0.3">
      <c r="A114" t="s">
        <v>297</v>
      </c>
      <c r="B114" t="s">
        <v>298</v>
      </c>
      <c r="C114" s="82">
        <v>1140680</v>
      </c>
      <c r="D114" s="82">
        <v>3989414.3907755301</v>
      </c>
      <c r="E114" s="82">
        <v>10602678</v>
      </c>
      <c r="F114" s="82">
        <v>0</v>
      </c>
      <c r="G114" s="82">
        <v>0</v>
      </c>
      <c r="H114" s="82">
        <v>15732772</v>
      </c>
      <c r="I114">
        <v>429544</v>
      </c>
      <c r="J114">
        <v>187346</v>
      </c>
      <c r="K114">
        <v>429544</v>
      </c>
      <c r="L114">
        <v>187364</v>
      </c>
      <c r="M114">
        <f t="shared" si="1"/>
        <v>616908</v>
      </c>
    </row>
    <row r="115" spans="1:13" x14ac:dyDescent="0.3">
      <c r="A115" t="s">
        <v>299</v>
      </c>
      <c r="B115" t="s">
        <v>300</v>
      </c>
      <c r="C115" s="82">
        <v>2484854</v>
      </c>
      <c r="D115" s="82">
        <v>6446984.4896397004</v>
      </c>
      <c r="E115" s="82">
        <v>18024673</v>
      </c>
      <c r="F115" s="82">
        <v>1278857</v>
      </c>
      <c r="G115" s="82">
        <v>1254500</v>
      </c>
      <c r="H115" s="82">
        <v>29489868</v>
      </c>
      <c r="I115">
        <v>725297</v>
      </c>
      <c r="J115">
        <v>818748</v>
      </c>
      <c r="K115">
        <v>725297</v>
      </c>
      <c r="L115">
        <v>818748</v>
      </c>
      <c r="M115">
        <f t="shared" si="1"/>
        <v>1544045</v>
      </c>
    </row>
    <row r="116" spans="1:13" x14ac:dyDescent="0.3">
      <c r="A116" t="s">
        <v>301</v>
      </c>
      <c r="B116" t="s">
        <v>302</v>
      </c>
      <c r="C116" s="82">
        <v>4952841</v>
      </c>
      <c r="D116" s="82">
        <v>23372610.6410609</v>
      </c>
      <c r="E116" s="82">
        <v>45631801</v>
      </c>
      <c r="F116" s="82">
        <v>0</v>
      </c>
      <c r="G116" s="82">
        <v>0</v>
      </c>
      <c r="H116" s="82">
        <v>73957253</v>
      </c>
      <c r="I116">
        <v>2081306</v>
      </c>
      <c r="J116">
        <v>4447318</v>
      </c>
      <c r="K116">
        <v>2081306</v>
      </c>
      <c r="L116">
        <v>4447318</v>
      </c>
      <c r="M116">
        <f t="shared" si="1"/>
        <v>6528624</v>
      </c>
    </row>
    <row r="117" spans="1:13" x14ac:dyDescent="0.3">
      <c r="A117" t="s">
        <v>303</v>
      </c>
      <c r="B117" t="s">
        <v>304</v>
      </c>
      <c r="C117" s="82">
        <v>2339081</v>
      </c>
      <c r="D117" s="82">
        <v>4632637.5285797603</v>
      </c>
      <c r="E117" s="82">
        <v>17922527</v>
      </c>
      <c r="F117" s="82">
        <v>753440</v>
      </c>
      <c r="G117" s="82">
        <v>156000</v>
      </c>
      <c r="H117" s="82">
        <v>25647686</v>
      </c>
      <c r="I117">
        <v>779205</v>
      </c>
      <c r="J117">
        <v>0</v>
      </c>
      <c r="K117">
        <v>781458</v>
      </c>
      <c r="L117">
        <v>2465282</v>
      </c>
      <c r="M117">
        <f t="shared" si="1"/>
        <v>3246740</v>
      </c>
    </row>
    <row r="118" spans="1:13" x14ac:dyDescent="0.3">
      <c r="A118" t="s">
        <v>305</v>
      </c>
      <c r="B118" t="s">
        <v>306</v>
      </c>
      <c r="C118" s="82">
        <v>1918457</v>
      </c>
      <c r="D118" s="82">
        <v>10485029.3301335</v>
      </c>
      <c r="E118" s="82">
        <v>15688245</v>
      </c>
      <c r="F118" s="82">
        <v>8188000</v>
      </c>
      <c r="G118" s="82">
        <v>12500000</v>
      </c>
      <c r="H118" s="82">
        <v>48779731</v>
      </c>
      <c r="I118">
        <v>762717</v>
      </c>
      <c r="J118">
        <v>801119</v>
      </c>
      <c r="K118">
        <v>763000</v>
      </c>
      <c r="L118">
        <v>801000</v>
      </c>
      <c r="M118">
        <f t="shared" si="1"/>
        <v>1564000</v>
      </c>
    </row>
    <row r="119" spans="1:13" x14ac:dyDescent="0.3">
      <c r="A119" t="s">
        <v>307</v>
      </c>
      <c r="B119" t="s">
        <v>308</v>
      </c>
      <c r="C119" s="82">
        <v>2513314</v>
      </c>
      <c r="D119" s="82">
        <v>10704788.598752901</v>
      </c>
      <c r="E119" s="82">
        <v>20674042</v>
      </c>
      <c r="F119" s="82">
        <v>70475652</v>
      </c>
      <c r="G119" s="82">
        <v>39085009</v>
      </c>
      <c r="H119" s="82">
        <v>143452806</v>
      </c>
      <c r="I119">
        <v>924488</v>
      </c>
      <c r="J119">
        <v>1830000</v>
      </c>
      <c r="K119">
        <v>924488</v>
      </c>
      <c r="L119">
        <v>1830000</v>
      </c>
      <c r="M119">
        <f t="shared" si="1"/>
        <v>2754488</v>
      </c>
    </row>
    <row r="120" spans="1:13" x14ac:dyDescent="0.3">
      <c r="A120" t="s">
        <v>309</v>
      </c>
      <c r="B120" t="s">
        <v>310</v>
      </c>
      <c r="C120" s="82">
        <v>1721065</v>
      </c>
      <c r="D120" s="82">
        <v>7797497.8998453403</v>
      </c>
      <c r="E120" s="82">
        <v>15121615</v>
      </c>
      <c r="F120" s="82">
        <v>0</v>
      </c>
      <c r="G120" s="82">
        <v>400000</v>
      </c>
      <c r="H120" s="82">
        <v>25040178</v>
      </c>
      <c r="I120">
        <v>686667</v>
      </c>
      <c r="J120">
        <v>537180</v>
      </c>
      <c r="K120">
        <v>686667</v>
      </c>
      <c r="L120">
        <v>537180</v>
      </c>
      <c r="M120">
        <f t="shared" si="1"/>
        <v>1223847</v>
      </c>
    </row>
    <row r="121" spans="1:13" x14ac:dyDescent="0.3">
      <c r="A121" t="s">
        <v>311</v>
      </c>
      <c r="B121" t="s">
        <v>312</v>
      </c>
      <c r="C121" s="82">
        <v>1686144</v>
      </c>
      <c r="D121" s="82">
        <v>17847348.9610992</v>
      </c>
      <c r="E121" s="82">
        <v>26590914</v>
      </c>
      <c r="F121" s="82">
        <v>1309308</v>
      </c>
      <c r="G121" s="82">
        <v>1287225</v>
      </c>
      <c r="H121" s="82">
        <v>48720939.700000003</v>
      </c>
      <c r="I121">
        <v>1308873</v>
      </c>
      <c r="J121">
        <v>1251893</v>
      </c>
      <c r="K121">
        <v>1308873</v>
      </c>
      <c r="L121">
        <v>1251893</v>
      </c>
      <c r="M121">
        <f t="shared" si="1"/>
        <v>2560766</v>
      </c>
    </row>
    <row r="122" spans="1:13" x14ac:dyDescent="0.3">
      <c r="A122" t="s">
        <v>313</v>
      </c>
      <c r="B122" t="s">
        <v>314</v>
      </c>
      <c r="C122" s="82">
        <v>3147755</v>
      </c>
      <c r="D122" s="82">
        <v>10488803.952837801</v>
      </c>
      <c r="E122" s="82">
        <v>18090810</v>
      </c>
      <c r="F122" s="82">
        <v>127135</v>
      </c>
      <c r="G122" s="82">
        <v>0</v>
      </c>
      <c r="H122" s="82">
        <v>31854504</v>
      </c>
      <c r="I122">
        <v>802380</v>
      </c>
      <c r="J122">
        <v>0</v>
      </c>
      <c r="K122">
        <v>802380</v>
      </c>
      <c r="L122">
        <v>971518</v>
      </c>
      <c r="M122">
        <f t="shared" si="1"/>
        <v>1773898</v>
      </c>
    </row>
    <row r="123" spans="1:13" x14ac:dyDescent="0.3">
      <c r="A123" t="s">
        <v>315</v>
      </c>
      <c r="B123" t="s">
        <v>316</v>
      </c>
      <c r="C123" s="82">
        <v>10005365</v>
      </c>
      <c r="D123" s="82">
        <v>32709076.6469776</v>
      </c>
      <c r="E123" s="82">
        <v>65616127</v>
      </c>
      <c r="F123" s="82">
        <v>17479354</v>
      </c>
      <c r="G123" s="82">
        <v>0</v>
      </c>
      <c r="H123" s="82">
        <v>125809922.7388</v>
      </c>
      <c r="I123">
        <v>2951637</v>
      </c>
      <c r="J123">
        <v>3417120</v>
      </c>
      <c r="K123">
        <v>2951637</v>
      </c>
      <c r="L123">
        <v>1991771</v>
      </c>
      <c r="M123">
        <f t="shared" si="1"/>
        <v>4943408</v>
      </c>
    </row>
    <row r="124" spans="1:13" x14ac:dyDescent="0.3">
      <c r="A124" t="s">
        <v>317</v>
      </c>
      <c r="B124" t="s">
        <v>318</v>
      </c>
      <c r="C124" s="82">
        <v>2885856</v>
      </c>
      <c r="D124" s="82">
        <v>9711282.0938678496</v>
      </c>
      <c r="E124" s="82">
        <v>24684549</v>
      </c>
      <c r="F124" s="82">
        <v>0</v>
      </c>
      <c r="G124" s="82">
        <v>0</v>
      </c>
      <c r="H124" s="82">
        <v>37281686.734967902</v>
      </c>
      <c r="I124">
        <v>1069346</v>
      </c>
      <c r="J124">
        <v>1873444.4166373513</v>
      </c>
      <c r="K124">
        <v>1069346</v>
      </c>
      <c r="L124">
        <v>1873444</v>
      </c>
      <c r="M124">
        <f t="shared" si="1"/>
        <v>2942790</v>
      </c>
    </row>
    <row r="125" spans="1:13" x14ac:dyDescent="0.3">
      <c r="A125" t="s">
        <v>319</v>
      </c>
      <c r="B125" t="s">
        <v>320</v>
      </c>
      <c r="C125" s="82">
        <v>1804655</v>
      </c>
      <c r="D125" s="82">
        <v>7171907.7382081095</v>
      </c>
      <c r="E125" s="82">
        <v>16637994</v>
      </c>
      <c r="F125" s="82">
        <v>0</v>
      </c>
      <c r="G125" s="82">
        <v>200000</v>
      </c>
      <c r="H125" s="82">
        <v>25814557.318968199</v>
      </c>
      <c r="I125">
        <v>704365</v>
      </c>
      <c r="J125">
        <v>739829</v>
      </c>
      <c r="K125">
        <v>642264</v>
      </c>
      <c r="L125">
        <v>801930</v>
      </c>
      <c r="M125">
        <f t="shared" si="1"/>
        <v>1444194</v>
      </c>
    </row>
    <row r="126" spans="1:13" x14ac:dyDescent="0.3">
      <c r="A126" t="s">
        <v>321</v>
      </c>
      <c r="B126" t="s">
        <v>322</v>
      </c>
      <c r="C126" s="82">
        <v>3443596</v>
      </c>
      <c r="D126" s="82">
        <v>15397753.6601582</v>
      </c>
      <c r="E126" s="82">
        <v>23674335</v>
      </c>
      <c r="F126" s="82">
        <v>1738456</v>
      </c>
      <c r="G126" s="82">
        <v>0</v>
      </c>
      <c r="H126" s="82">
        <v>44254141</v>
      </c>
      <c r="I126">
        <v>1109913</v>
      </c>
      <c r="J126">
        <v>1328880</v>
      </c>
      <c r="K126">
        <v>1109913</v>
      </c>
      <c r="L126">
        <v>1314880</v>
      </c>
      <c r="M126">
        <f t="shared" si="1"/>
        <v>2424793</v>
      </c>
    </row>
    <row r="127" spans="1:13" x14ac:dyDescent="0.3">
      <c r="A127" t="s">
        <v>323</v>
      </c>
      <c r="B127" t="s">
        <v>324</v>
      </c>
      <c r="C127" s="82">
        <v>7001500</v>
      </c>
      <c r="D127" s="82">
        <v>29007553.655390199</v>
      </c>
      <c r="E127" s="82">
        <v>59840102</v>
      </c>
      <c r="F127" s="82">
        <v>0</v>
      </c>
      <c r="G127" s="82">
        <v>0</v>
      </c>
      <c r="H127" s="82">
        <v>95849155.917541757</v>
      </c>
      <c r="I127">
        <v>2717833</v>
      </c>
      <c r="J127">
        <v>0</v>
      </c>
      <c r="K127">
        <v>2717833</v>
      </c>
      <c r="L127">
        <v>3479000</v>
      </c>
      <c r="M127">
        <f t="shared" si="1"/>
        <v>6196833</v>
      </c>
    </row>
    <row r="128" spans="1:13" x14ac:dyDescent="0.3">
      <c r="A128" t="s">
        <v>325</v>
      </c>
      <c r="B128" t="s">
        <v>326</v>
      </c>
      <c r="C128" s="82">
        <v>4055399</v>
      </c>
      <c r="D128" s="82">
        <v>18683789.456198499</v>
      </c>
      <c r="E128" s="82">
        <v>27565872</v>
      </c>
      <c r="F128" s="82">
        <v>137363750</v>
      </c>
      <c r="G128" s="82">
        <v>78276008</v>
      </c>
      <c r="H128" s="82">
        <v>265944818</v>
      </c>
      <c r="I128">
        <v>1306481</v>
      </c>
      <c r="J128">
        <v>0</v>
      </c>
      <c r="K128">
        <v>1306481</v>
      </c>
      <c r="L128">
        <v>1372261</v>
      </c>
      <c r="M128">
        <f t="shared" si="1"/>
        <v>2678742</v>
      </c>
    </row>
    <row r="129" spans="1:13" x14ac:dyDescent="0.3">
      <c r="A129" t="s">
        <v>327</v>
      </c>
      <c r="B129" t="s">
        <v>328</v>
      </c>
      <c r="C129" s="82">
        <v>10155847</v>
      </c>
      <c r="D129" s="82">
        <v>11408351.6457428</v>
      </c>
      <c r="E129" s="82">
        <v>85191031</v>
      </c>
      <c r="F129" s="82">
        <v>23271880</v>
      </c>
      <c r="G129" s="82">
        <v>3164726</v>
      </c>
      <c r="H129" s="82">
        <v>133191835.30000001</v>
      </c>
      <c r="I129">
        <v>3328864</v>
      </c>
      <c r="J129">
        <v>0</v>
      </c>
      <c r="K129">
        <v>3328864</v>
      </c>
      <c r="L129">
        <v>5222966</v>
      </c>
      <c r="M129">
        <f t="shared" si="1"/>
        <v>8551830</v>
      </c>
    </row>
    <row r="130" spans="1:13" x14ac:dyDescent="0.3">
      <c r="A130" t="s">
        <v>329</v>
      </c>
      <c r="B130" t="s">
        <v>330</v>
      </c>
      <c r="C130" s="82">
        <v>1807785</v>
      </c>
      <c r="D130" s="82">
        <v>4067047.6935216105</v>
      </c>
      <c r="E130" s="82">
        <v>14833068</v>
      </c>
      <c r="F130" s="82">
        <v>1931332</v>
      </c>
      <c r="G130" s="82">
        <v>4269360</v>
      </c>
      <c r="H130" s="82">
        <v>26908593</v>
      </c>
      <c r="I130">
        <v>614402</v>
      </c>
      <c r="J130">
        <v>0</v>
      </c>
      <c r="K130">
        <v>614402</v>
      </c>
      <c r="L130">
        <v>850780</v>
      </c>
      <c r="M130">
        <f t="shared" si="1"/>
        <v>1465182</v>
      </c>
    </row>
    <row r="131" spans="1:13" x14ac:dyDescent="0.3">
      <c r="A131" t="s">
        <v>331</v>
      </c>
      <c r="B131" t="s">
        <v>332</v>
      </c>
      <c r="C131" s="82">
        <v>1306397</v>
      </c>
      <c r="D131" s="82">
        <v>5395489.3992549507</v>
      </c>
      <c r="E131" s="82">
        <v>15698536</v>
      </c>
      <c r="F131" s="82">
        <v>21379790</v>
      </c>
      <c r="G131" s="82">
        <v>25575200</v>
      </c>
      <c r="H131" s="82">
        <v>69355412.378288582</v>
      </c>
      <c r="I131">
        <v>641046</v>
      </c>
      <c r="J131">
        <v>1975210</v>
      </c>
      <c r="K131">
        <v>641046</v>
      </c>
      <c r="L131">
        <v>1973296</v>
      </c>
      <c r="M131">
        <f t="shared" si="1"/>
        <v>2614342</v>
      </c>
    </row>
    <row r="132" spans="1:13" x14ac:dyDescent="0.3">
      <c r="A132" t="s">
        <v>333</v>
      </c>
      <c r="B132" t="s">
        <v>334</v>
      </c>
      <c r="C132" s="82">
        <v>2849319</v>
      </c>
      <c r="D132" s="82">
        <v>12585187.834245801</v>
      </c>
      <c r="E132" s="82">
        <v>19469761</v>
      </c>
      <c r="F132" s="82">
        <v>0</v>
      </c>
      <c r="G132" s="82">
        <v>0</v>
      </c>
      <c r="H132" s="82">
        <v>34904268</v>
      </c>
      <c r="I132">
        <v>961697</v>
      </c>
      <c r="J132">
        <v>1684848.3794271366</v>
      </c>
      <c r="K132">
        <v>961697</v>
      </c>
      <c r="L132">
        <v>1684848</v>
      </c>
      <c r="M132">
        <f t="shared" si="1"/>
        <v>2646545</v>
      </c>
    </row>
    <row r="133" spans="1:13" x14ac:dyDescent="0.3">
      <c r="A133" t="s">
        <v>335</v>
      </c>
      <c r="B133" t="s">
        <v>336</v>
      </c>
      <c r="C133" s="82">
        <v>2306755</v>
      </c>
      <c r="D133" s="82">
        <v>7823561.8114023507</v>
      </c>
      <c r="E133" s="82">
        <v>13732930</v>
      </c>
      <c r="F133" s="82">
        <v>330068</v>
      </c>
      <c r="G133" s="82">
        <v>1118410</v>
      </c>
      <c r="H133" s="82">
        <v>25311725</v>
      </c>
      <c r="I133">
        <v>645242</v>
      </c>
      <c r="J133">
        <v>0</v>
      </c>
      <c r="K133">
        <v>645242</v>
      </c>
      <c r="L133">
        <v>1503200</v>
      </c>
      <c r="M133">
        <f t="shared" si="1"/>
        <v>2148442</v>
      </c>
    </row>
    <row r="134" spans="1:13" x14ac:dyDescent="0.3">
      <c r="A134" t="s">
        <v>337</v>
      </c>
      <c r="B134" t="s">
        <v>338</v>
      </c>
      <c r="C134" s="82">
        <v>1318524</v>
      </c>
      <c r="D134" s="82">
        <v>5569460.2771281898</v>
      </c>
      <c r="E134" s="82">
        <v>12755373</v>
      </c>
      <c r="F134" s="82">
        <v>4367159</v>
      </c>
      <c r="G134" s="82">
        <v>27058443</v>
      </c>
      <c r="H134" s="82">
        <v>51068958.279999986</v>
      </c>
      <c r="I134">
        <v>545170</v>
      </c>
      <c r="J134">
        <v>443120</v>
      </c>
      <c r="K134">
        <v>545170</v>
      </c>
      <c r="L134">
        <v>443120</v>
      </c>
      <c r="M134">
        <f t="shared" ref="M134:M155" si="2">K134+L134</f>
        <v>988290</v>
      </c>
    </row>
    <row r="135" spans="1:13" x14ac:dyDescent="0.3">
      <c r="A135" t="s">
        <v>339</v>
      </c>
      <c r="B135" t="s">
        <v>340</v>
      </c>
      <c r="C135" s="82">
        <v>2128689</v>
      </c>
      <c r="D135" s="82">
        <v>8837572.0425296295</v>
      </c>
      <c r="E135" s="82">
        <v>13119732</v>
      </c>
      <c r="F135" s="82">
        <v>0</v>
      </c>
      <c r="G135" s="82">
        <v>0</v>
      </c>
      <c r="H135" s="82">
        <v>24085993</v>
      </c>
      <c r="I135">
        <v>690483</v>
      </c>
      <c r="J135">
        <v>754839</v>
      </c>
      <c r="K135">
        <v>690483</v>
      </c>
      <c r="L135">
        <v>754839</v>
      </c>
      <c r="M135">
        <f t="shared" si="2"/>
        <v>1445322</v>
      </c>
    </row>
    <row r="136" spans="1:13" x14ac:dyDescent="0.3">
      <c r="A136" t="s">
        <v>341</v>
      </c>
      <c r="B136" t="s">
        <v>342</v>
      </c>
      <c r="C136" s="82">
        <v>2320693</v>
      </c>
      <c r="D136" s="82">
        <v>16810320.918841999</v>
      </c>
      <c r="E136" s="82">
        <v>24455047</v>
      </c>
      <c r="F136" s="82">
        <v>12533544</v>
      </c>
      <c r="G136" s="82">
        <v>774839</v>
      </c>
      <c r="H136" s="82">
        <v>56894444</v>
      </c>
      <c r="I136">
        <v>1220804</v>
      </c>
      <c r="J136">
        <v>821835</v>
      </c>
      <c r="K136">
        <v>1220804</v>
      </c>
      <c r="L136">
        <v>821550</v>
      </c>
      <c r="M136">
        <f t="shared" si="2"/>
        <v>2042354</v>
      </c>
    </row>
    <row r="137" spans="1:13" x14ac:dyDescent="0.3">
      <c r="A137" t="s">
        <v>343</v>
      </c>
      <c r="B137" t="s">
        <v>344</v>
      </c>
      <c r="C137" s="82">
        <v>2469979</v>
      </c>
      <c r="D137" s="82">
        <v>8224415.1166132707</v>
      </c>
      <c r="E137" s="82">
        <v>18357412</v>
      </c>
      <c r="F137" s="82">
        <v>1100000</v>
      </c>
      <c r="G137" s="82">
        <v>0</v>
      </c>
      <c r="H137" s="82">
        <v>30151806</v>
      </c>
      <c r="I137">
        <v>788087</v>
      </c>
      <c r="J137">
        <v>1380000</v>
      </c>
      <c r="K137">
        <v>788087</v>
      </c>
      <c r="L137">
        <v>1380000</v>
      </c>
      <c r="M137">
        <f t="shared" si="2"/>
        <v>2168087</v>
      </c>
    </row>
    <row r="138" spans="1:13" x14ac:dyDescent="0.3">
      <c r="A138" t="s">
        <v>345</v>
      </c>
      <c r="B138" t="s">
        <v>346</v>
      </c>
      <c r="C138" s="82">
        <v>4340710</v>
      </c>
      <c r="D138" s="82">
        <v>17422475.334683299</v>
      </c>
      <c r="E138" s="82">
        <v>31071665</v>
      </c>
      <c r="F138" s="82">
        <v>77396401</v>
      </c>
      <c r="G138" s="82">
        <v>7979987</v>
      </c>
      <c r="H138" s="82">
        <v>138211238</v>
      </c>
      <c r="I138">
        <v>1374063</v>
      </c>
      <c r="J138">
        <v>2416000</v>
      </c>
      <c r="K138">
        <v>1374063</v>
      </c>
      <c r="L138">
        <v>2416000</v>
      </c>
      <c r="M138">
        <f t="shared" si="2"/>
        <v>3790063</v>
      </c>
    </row>
    <row r="139" spans="1:13" x14ac:dyDescent="0.3">
      <c r="A139" t="s">
        <v>347</v>
      </c>
      <c r="B139" t="s">
        <v>348</v>
      </c>
      <c r="C139" s="82">
        <v>4202771</v>
      </c>
      <c r="D139" s="82">
        <v>14181001.350301201</v>
      </c>
      <c r="E139" s="82">
        <v>24588328</v>
      </c>
      <c r="F139" s="82">
        <v>0</v>
      </c>
      <c r="G139" s="82">
        <v>1883641</v>
      </c>
      <c r="H139" s="82">
        <v>44855740.961000003</v>
      </c>
      <c r="I139">
        <v>1193187</v>
      </c>
      <c r="J139">
        <v>1370000</v>
      </c>
      <c r="K139">
        <v>1193187</v>
      </c>
      <c r="L139">
        <v>1370000</v>
      </c>
      <c r="M139">
        <f t="shared" si="2"/>
        <v>2563187</v>
      </c>
    </row>
    <row r="140" spans="1:13" x14ac:dyDescent="0.3">
      <c r="A140" t="s">
        <v>349</v>
      </c>
      <c r="B140" t="s">
        <v>350</v>
      </c>
      <c r="C140" s="82">
        <v>2362308</v>
      </c>
      <c r="D140" s="82">
        <v>9486387.1729603708</v>
      </c>
      <c r="E140" s="82">
        <v>21521219</v>
      </c>
      <c r="F140" s="82">
        <v>0</v>
      </c>
      <c r="G140" s="82">
        <v>63300</v>
      </c>
      <c r="H140" s="82">
        <v>33433213.689999998</v>
      </c>
      <c r="I140">
        <v>907243</v>
      </c>
      <c r="J140">
        <v>1069052</v>
      </c>
      <c r="K140">
        <v>907243</v>
      </c>
      <c r="L140">
        <v>1069052</v>
      </c>
      <c r="M140">
        <f t="shared" si="2"/>
        <v>1976295</v>
      </c>
    </row>
    <row r="141" spans="1:13" x14ac:dyDescent="0.3">
      <c r="A141" t="s">
        <v>351</v>
      </c>
      <c r="B141" t="s">
        <v>352</v>
      </c>
      <c r="C141" s="82">
        <v>1760014</v>
      </c>
      <c r="D141" s="82">
        <v>16985219.9835384</v>
      </c>
      <c r="E141" s="82">
        <v>25538378</v>
      </c>
      <c r="F141" s="82">
        <v>0</v>
      </c>
      <c r="G141" s="82">
        <v>507002</v>
      </c>
      <c r="H141" s="82">
        <v>44790614.035399996</v>
      </c>
      <c r="I141">
        <v>1081213</v>
      </c>
      <c r="J141">
        <v>0</v>
      </c>
      <c r="K141">
        <v>1161581</v>
      </c>
      <c r="L141">
        <v>1458480</v>
      </c>
      <c r="M141">
        <f t="shared" si="2"/>
        <v>2620061</v>
      </c>
    </row>
    <row r="142" spans="1:13" x14ac:dyDescent="0.3">
      <c r="A142" t="s">
        <v>353</v>
      </c>
      <c r="B142" t="s">
        <v>354</v>
      </c>
      <c r="C142" s="82">
        <v>2222346</v>
      </c>
      <c r="D142" s="82">
        <v>6210914.9976658504</v>
      </c>
      <c r="E142" s="82">
        <v>16636750</v>
      </c>
      <c r="F142" s="82">
        <v>4725582</v>
      </c>
      <c r="G142" s="82">
        <v>15950951</v>
      </c>
      <c r="H142" s="82">
        <v>45746543.589605957</v>
      </c>
      <c r="I142">
        <v>686448</v>
      </c>
      <c r="J142">
        <v>1382000</v>
      </c>
      <c r="K142">
        <v>686500</v>
      </c>
      <c r="L142">
        <v>1382000</v>
      </c>
      <c r="M142">
        <f t="shared" si="2"/>
        <v>2068500</v>
      </c>
    </row>
    <row r="143" spans="1:13" x14ac:dyDescent="0.3">
      <c r="A143" t="s">
        <v>355</v>
      </c>
      <c r="B143" t="s">
        <v>356</v>
      </c>
      <c r="C143" s="82">
        <v>5124786</v>
      </c>
      <c r="D143" s="82">
        <v>15133281.166270399</v>
      </c>
      <c r="E143" s="82">
        <v>42782742</v>
      </c>
      <c r="F143" s="82">
        <v>112124000</v>
      </c>
      <c r="G143" s="82">
        <v>71308000</v>
      </c>
      <c r="H143" s="82">
        <v>246472809</v>
      </c>
      <c r="I143">
        <v>1862153</v>
      </c>
      <c r="J143">
        <v>4098443</v>
      </c>
      <c r="K143">
        <v>1862153</v>
      </c>
      <c r="L143">
        <v>4098443</v>
      </c>
      <c r="M143">
        <f t="shared" si="2"/>
        <v>5960596</v>
      </c>
    </row>
    <row r="144" spans="1:13" x14ac:dyDescent="0.3">
      <c r="A144" t="s">
        <v>357</v>
      </c>
      <c r="B144" t="s">
        <v>358</v>
      </c>
      <c r="C144" s="82">
        <v>2065205</v>
      </c>
      <c r="D144" s="82">
        <v>806499.45763162104</v>
      </c>
      <c r="E144" s="82">
        <v>11157227</v>
      </c>
      <c r="F144" s="82">
        <v>0</v>
      </c>
      <c r="G144" s="82">
        <v>538510</v>
      </c>
      <c r="H144" s="82">
        <v>14567441</v>
      </c>
      <c r="I144">
        <v>417415</v>
      </c>
      <c r="J144">
        <v>767000</v>
      </c>
      <c r="K144">
        <v>417415</v>
      </c>
      <c r="L144">
        <v>767000</v>
      </c>
      <c r="M144">
        <f t="shared" si="2"/>
        <v>1184415</v>
      </c>
    </row>
    <row r="145" spans="1:13" x14ac:dyDescent="0.3">
      <c r="A145" t="s">
        <v>359</v>
      </c>
      <c r="B145" t="s">
        <v>360</v>
      </c>
      <c r="C145" s="82">
        <v>2558938</v>
      </c>
      <c r="D145" s="82">
        <v>10069032.718801899</v>
      </c>
      <c r="E145" s="82">
        <v>29346053</v>
      </c>
      <c r="F145" s="82">
        <v>7098094</v>
      </c>
      <c r="G145" s="82">
        <v>1370179</v>
      </c>
      <c r="H145" s="82">
        <v>50442297.39815826</v>
      </c>
      <c r="I145">
        <v>1212512</v>
      </c>
      <c r="J145">
        <v>2525299</v>
      </c>
      <c r="K145">
        <v>1212512</v>
      </c>
      <c r="L145">
        <v>2525299</v>
      </c>
      <c r="M145">
        <f t="shared" si="2"/>
        <v>3737811</v>
      </c>
    </row>
    <row r="146" spans="1:13" x14ac:dyDescent="0.3">
      <c r="A146" t="s">
        <v>361</v>
      </c>
      <c r="B146" t="s">
        <v>362</v>
      </c>
      <c r="C146" s="82">
        <v>9414970</v>
      </c>
      <c r="D146" s="82">
        <v>20612666.356172401</v>
      </c>
      <c r="E146" s="82">
        <v>67536713</v>
      </c>
      <c r="F146" s="82">
        <v>0</v>
      </c>
      <c r="G146" s="82">
        <v>1922100</v>
      </c>
      <c r="H146" s="82">
        <v>99486449.0344529</v>
      </c>
      <c r="I146">
        <v>2752877</v>
      </c>
      <c r="J146">
        <v>0</v>
      </c>
      <c r="K146">
        <v>2752877</v>
      </c>
      <c r="L146">
        <v>4208158</v>
      </c>
      <c r="M146">
        <f t="shared" si="2"/>
        <v>6961035</v>
      </c>
    </row>
    <row r="147" spans="1:13" x14ac:dyDescent="0.3">
      <c r="A147" t="s">
        <v>363</v>
      </c>
      <c r="B147" t="s">
        <v>364</v>
      </c>
      <c r="C147" s="82">
        <v>1729201</v>
      </c>
      <c r="D147" s="82">
        <v>17649013.867254302</v>
      </c>
      <c r="E147" s="82">
        <v>23308180</v>
      </c>
      <c r="F147" s="82">
        <v>0</v>
      </c>
      <c r="G147" s="82">
        <v>387754</v>
      </c>
      <c r="H147" s="82">
        <v>43074149</v>
      </c>
      <c r="I147">
        <v>1102633</v>
      </c>
      <c r="J147">
        <v>0</v>
      </c>
      <c r="K147">
        <v>1102633</v>
      </c>
      <c r="L147">
        <v>1000000</v>
      </c>
      <c r="M147">
        <f t="shared" si="2"/>
        <v>2102633</v>
      </c>
    </row>
    <row r="148" spans="1:13" x14ac:dyDescent="0.3">
      <c r="A148" t="s">
        <v>365</v>
      </c>
      <c r="B148" t="s">
        <v>366</v>
      </c>
      <c r="C148" s="82">
        <v>4554373</v>
      </c>
      <c r="D148" s="82">
        <v>16763115.106000399</v>
      </c>
      <c r="E148" s="82">
        <v>28514269</v>
      </c>
      <c r="F148" s="82">
        <v>0</v>
      </c>
      <c r="G148" s="82">
        <v>0</v>
      </c>
      <c r="H148" s="82">
        <v>49831756.590689421</v>
      </c>
      <c r="I148">
        <v>1326852</v>
      </c>
      <c r="J148">
        <v>2324582.9423817014</v>
      </c>
      <c r="K148">
        <v>1326852</v>
      </c>
      <c r="L148">
        <v>2324583</v>
      </c>
      <c r="M148">
        <f t="shared" si="2"/>
        <v>3651435</v>
      </c>
    </row>
    <row r="149" spans="1:13" x14ac:dyDescent="0.3">
      <c r="A149" t="s">
        <v>367</v>
      </c>
      <c r="B149" t="s">
        <v>368</v>
      </c>
      <c r="C149" s="82">
        <v>3713864</v>
      </c>
      <c r="D149" s="82">
        <v>10242097.332382699</v>
      </c>
      <c r="E149" s="82">
        <v>36129791</v>
      </c>
      <c r="F149" s="82">
        <v>2102000</v>
      </c>
      <c r="G149" s="82">
        <v>15081483</v>
      </c>
      <c r="H149" s="82">
        <v>67269234.824176729</v>
      </c>
      <c r="I149">
        <v>1519220</v>
      </c>
      <c r="J149">
        <v>2746000</v>
      </c>
      <c r="K149">
        <v>1496000</v>
      </c>
      <c r="L149">
        <v>2746000</v>
      </c>
      <c r="M149">
        <f t="shared" si="2"/>
        <v>4242000</v>
      </c>
    </row>
    <row r="150" spans="1:13" x14ac:dyDescent="0.3">
      <c r="A150" t="s">
        <v>369</v>
      </c>
      <c r="B150" t="s">
        <v>370</v>
      </c>
      <c r="C150" s="82">
        <v>1032132</v>
      </c>
      <c r="D150" s="82">
        <v>2256387.5786957201</v>
      </c>
      <c r="E150" s="82">
        <v>10365549</v>
      </c>
      <c r="F150" s="82">
        <v>0</v>
      </c>
      <c r="G150" s="82">
        <v>2398500</v>
      </c>
      <c r="H150" s="82">
        <v>16052569</v>
      </c>
      <c r="I150">
        <v>397048</v>
      </c>
      <c r="J150">
        <v>173173</v>
      </c>
      <c r="K150">
        <v>397048</v>
      </c>
      <c r="L150">
        <v>173173</v>
      </c>
      <c r="M150">
        <f t="shared" si="2"/>
        <v>570221</v>
      </c>
    </row>
    <row r="151" spans="1:13" x14ac:dyDescent="0.3">
      <c r="A151" t="s">
        <v>371</v>
      </c>
      <c r="B151" t="s">
        <v>372</v>
      </c>
      <c r="C151" s="82">
        <v>4723627</v>
      </c>
      <c r="D151" s="82">
        <v>19238889.612194002</v>
      </c>
      <c r="E151" s="82">
        <v>31702604</v>
      </c>
      <c r="F151" s="82">
        <v>376036</v>
      </c>
      <c r="G151" s="82">
        <v>2236064</v>
      </c>
      <c r="H151" s="82">
        <v>58277220.969999999</v>
      </c>
      <c r="I151">
        <v>1500308</v>
      </c>
      <c r="J151">
        <v>2812723</v>
      </c>
      <c r="K151">
        <v>1500308</v>
      </c>
      <c r="L151">
        <v>2812723</v>
      </c>
      <c r="M151">
        <f t="shared" si="2"/>
        <v>4313031</v>
      </c>
    </row>
    <row r="152" spans="1:13" x14ac:dyDescent="0.3">
      <c r="A152" t="s">
        <v>373</v>
      </c>
      <c r="B152" t="s">
        <v>374</v>
      </c>
      <c r="C152" s="82">
        <v>1075656</v>
      </c>
      <c r="D152" s="82">
        <v>471831.51007736003</v>
      </c>
      <c r="E152" s="82">
        <v>9675956</v>
      </c>
      <c r="F152" s="82">
        <v>0</v>
      </c>
      <c r="G152" s="82">
        <v>1112531</v>
      </c>
      <c r="H152" s="82">
        <v>12335975</v>
      </c>
      <c r="I152">
        <v>334658</v>
      </c>
      <c r="J152">
        <v>666000</v>
      </c>
      <c r="K152">
        <v>334658</v>
      </c>
      <c r="L152">
        <v>666000</v>
      </c>
      <c r="M152">
        <f t="shared" si="2"/>
        <v>1000658</v>
      </c>
    </row>
    <row r="153" spans="1:13" x14ac:dyDescent="0.3">
      <c r="A153" t="s">
        <v>375</v>
      </c>
      <c r="B153" t="s">
        <v>376</v>
      </c>
      <c r="C153" s="82">
        <v>3571301</v>
      </c>
      <c r="D153" s="82">
        <v>14761160.974827901</v>
      </c>
      <c r="E153" s="82">
        <v>23250150</v>
      </c>
      <c r="F153" s="82">
        <v>11394653</v>
      </c>
      <c r="G153" s="82">
        <v>14859839</v>
      </c>
      <c r="H153" s="82">
        <v>67837104</v>
      </c>
      <c r="I153">
        <v>1147064</v>
      </c>
      <c r="J153">
        <v>1393515</v>
      </c>
      <c r="K153">
        <v>1147064</v>
      </c>
      <c r="L153">
        <v>1393515</v>
      </c>
      <c r="M153">
        <f t="shared" si="2"/>
        <v>2540579</v>
      </c>
    </row>
    <row r="154" spans="1:13" x14ac:dyDescent="0.3">
      <c r="A154" t="s">
        <v>377</v>
      </c>
      <c r="B154" t="s">
        <v>378</v>
      </c>
      <c r="C154" s="82">
        <v>6163577</v>
      </c>
      <c r="D154" s="82">
        <v>19024459.815345503</v>
      </c>
      <c r="E154" s="82">
        <v>44268156</v>
      </c>
      <c r="F154" s="82">
        <v>0</v>
      </c>
      <c r="G154" s="82">
        <v>0</v>
      </c>
      <c r="H154" s="82">
        <v>69456193.192000002</v>
      </c>
      <c r="I154">
        <v>1987188</v>
      </c>
      <c r="J154">
        <v>0</v>
      </c>
      <c r="K154">
        <v>1987187.7307692308</v>
      </c>
      <c r="L154">
        <v>1510912.85</v>
      </c>
      <c r="M154">
        <f t="shared" si="2"/>
        <v>3498100.5807692306</v>
      </c>
    </row>
    <row r="155" spans="1:13" x14ac:dyDescent="0.3">
      <c r="A155" t="s">
        <v>379</v>
      </c>
      <c r="B155" t="s">
        <v>380</v>
      </c>
      <c r="C155" s="82">
        <v>1467977</v>
      </c>
      <c r="D155" s="82">
        <v>5368797.6412121002</v>
      </c>
      <c r="E155" s="82">
        <v>14085695</v>
      </c>
      <c r="F155" s="82">
        <v>0</v>
      </c>
      <c r="G155" s="82">
        <v>0</v>
      </c>
      <c r="H155" s="82">
        <v>20922470</v>
      </c>
      <c r="I155">
        <v>609834</v>
      </c>
      <c r="J155">
        <v>1118275.29</v>
      </c>
      <c r="K155">
        <v>609834</v>
      </c>
      <c r="L155">
        <v>1118275.29</v>
      </c>
      <c r="M155">
        <f t="shared" si="2"/>
        <v>1728109.29</v>
      </c>
    </row>
  </sheetData>
  <sortState xmlns:xlrd2="http://schemas.microsoft.com/office/spreadsheetml/2017/richdata2" ref="Q3:R158">
    <sortCondition ref="Q2:Q158"/>
  </sortState>
  <mergeCells count="1">
    <mergeCell ref="I3:M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8"/>
  <dimension ref="A1:O41"/>
  <sheetViews>
    <sheetView showGridLines="0" showRowColHeaders="0" tabSelected="1" topLeftCell="A12" zoomScale="90" zoomScaleNormal="90" workbookViewId="0">
      <selection activeCell="D22" sqref="D22:E22"/>
    </sheetView>
  </sheetViews>
  <sheetFormatPr defaultColWidth="0" defaultRowHeight="14.4" zeroHeight="1" x14ac:dyDescent="0.3"/>
  <cols>
    <col min="1" max="1" width="4.6640625" customWidth="1"/>
    <col min="2" max="2" width="53.6640625" customWidth="1"/>
    <col min="3" max="3" width="30.6640625" customWidth="1"/>
    <col min="4" max="4" width="74.6640625" customWidth="1"/>
    <col min="5" max="5" width="25.6640625" customWidth="1"/>
    <col min="6" max="6" width="4.6640625" customWidth="1"/>
    <col min="7" max="7" width="0.88671875" customWidth="1"/>
    <col min="8" max="8" width="16.6640625" customWidth="1"/>
    <col min="9" max="9" width="0.88671875" customWidth="1"/>
    <col min="10" max="10" width="4.6640625" customWidth="1"/>
    <col min="11" max="11" width="9.109375" hidden="1" customWidth="1"/>
    <col min="12" max="12" width="4.6640625" customWidth="1"/>
    <col min="13" max="14" width="9.109375" hidden="1" customWidth="1"/>
    <col min="15" max="15" width="4.6640625" customWidth="1"/>
    <col min="16" max="16384" width="9.109375" hidden="1"/>
  </cols>
  <sheetData>
    <row r="1" spans="2:14" ht="15" thickBot="1" x14ac:dyDescent="0.35">
      <c r="K1" s="3"/>
      <c r="M1" s="3"/>
      <c r="N1" s="3"/>
    </row>
    <row r="2" spans="2:14" ht="18.600000000000001" thickBot="1" x14ac:dyDescent="0.4">
      <c r="B2" s="33" t="str">
        <f>'2. Cover'!B154</f>
        <v>Better Care Fund 2022-23 End of Year Template</v>
      </c>
      <c r="K2" s="3"/>
      <c r="M2" s="3"/>
      <c r="N2" s="3"/>
    </row>
    <row r="3" spans="2:14" x14ac:dyDescent="0.3">
      <c r="B3" s="26" t="s">
        <v>483</v>
      </c>
      <c r="K3" s="3"/>
      <c r="M3" s="3"/>
      <c r="N3" s="3"/>
    </row>
    <row r="4" spans="2:14" ht="60" customHeight="1" x14ac:dyDescent="0.3">
      <c r="B4" s="188" t="s">
        <v>484</v>
      </c>
      <c r="C4" s="188"/>
      <c r="D4" s="188"/>
      <c r="E4" s="188"/>
      <c r="K4" s="3"/>
      <c r="M4" s="3"/>
      <c r="N4" s="3"/>
    </row>
    <row r="5" spans="2:14" x14ac:dyDescent="0.3">
      <c r="K5" s="3"/>
      <c r="M5" s="3"/>
      <c r="N5" s="3"/>
    </row>
    <row r="6" spans="2:14" x14ac:dyDescent="0.3">
      <c r="B6" t="s">
        <v>405</v>
      </c>
      <c r="C6" s="25" t="str">
        <f>IF('Backsheet for muncher'!D9="&lt;Please select a Health and Wellbeing Board&gt;","Please select in '2. Cover' sheet",'Backsheet for muncher'!D9)</f>
        <v>Hillingdon</v>
      </c>
      <c r="K6" s="3" t="s">
        <v>485</v>
      </c>
      <c r="M6" s="3"/>
      <c r="N6" s="3"/>
    </row>
    <row r="7" spans="2:14" x14ac:dyDescent="0.3">
      <c r="K7" s="3" t="s">
        <v>486</v>
      </c>
      <c r="M7" s="3"/>
      <c r="N7" s="6">
        <f>N8-N9</f>
        <v>0</v>
      </c>
    </row>
    <row r="8" spans="2:14" ht="15.75" customHeight="1" x14ac:dyDescent="0.3">
      <c r="B8" s="204" t="s">
        <v>487</v>
      </c>
      <c r="C8" s="204"/>
      <c r="D8" s="204"/>
      <c r="K8" s="3" t="s">
        <v>488</v>
      </c>
      <c r="M8" s="3"/>
      <c r="N8" s="3">
        <f>COUNTA($M$12:$N$26)</f>
        <v>14</v>
      </c>
    </row>
    <row r="9" spans="2:14" ht="15" customHeight="1" x14ac:dyDescent="0.3">
      <c r="B9" s="190" t="s">
        <v>489</v>
      </c>
      <c r="C9" s="190"/>
      <c r="D9" s="190"/>
      <c r="K9" s="3" t="s">
        <v>490</v>
      </c>
      <c r="M9" s="3"/>
      <c r="N9" s="3">
        <f>SUM($M$12:$N$26)</f>
        <v>14</v>
      </c>
    </row>
    <row r="10" spans="2:14" x14ac:dyDescent="0.3">
      <c r="G10" s="56"/>
      <c r="H10" s="57" t="s">
        <v>389</v>
      </c>
      <c r="I10" s="58"/>
      <c r="K10" s="3" t="s">
        <v>491</v>
      </c>
      <c r="M10" s="3"/>
      <c r="N10" s="3"/>
    </row>
    <row r="11" spans="2:14" ht="15" customHeight="1" x14ac:dyDescent="0.3">
      <c r="B11" s="28" t="s">
        <v>492</v>
      </c>
      <c r="C11" s="28" t="s">
        <v>493</v>
      </c>
      <c r="D11" s="28" t="s">
        <v>494</v>
      </c>
      <c r="G11" s="59"/>
      <c r="H11" s="60" t="s">
        <v>390</v>
      </c>
      <c r="I11" s="61"/>
      <c r="K11" s="3" t="s">
        <v>495</v>
      </c>
      <c r="M11" s="3"/>
      <c r="N11" s="3"/>
    </row>
    <row r="12" spans="2:14" ht="60" customHeight="1" x14ac:dyDescent="0.3">
      <c r="B12" s="29" t="s">
        <v>58</v>
      </c>
      <c r="C12" s="20" t="s">
        <v>486</v>
      </c>
      <c r="D12" s="27" t="s">
        <v>2925</v>
      </c>
      <c r="G12" s="59"/>
      <c r="H12" s="66" t="str">
        <f>IF(COUNTA(M12:N12)=SUM(M12:N12),"Yes","No")</f>
        <v>Yes</v>
      </c>
      <c r="I12" s="61"/>
      <c r="K12" s="3"/>
      <c r="M12" s="3">
        <f>COUNTIF($K$7:$K$11,C12)</f>
        <v>1</v>
      </c>
      <c r="N12" s="3">
        <f>IF(D12="",0,1)</f>
        <v>1</v>
      </c>
    </row>
    <row r="13" spans="2:14" ht="60" customHeight="1" x14ac:dyDescent="0.3">
      <c r="B13" s="29" t="s">
        <v>59</v>
      </c>
      <c r="C13" s="20" t="s">
        <v>486</v>
      </c>
      <c r="D13" s="27" t="s">
        <v>2929</v>
      </c>
      <c r="G13" s="59"/>
      <c r="H13" s="66" t="str">
        <f>IF(COUNTA(M13:N13)=SUM(M13:N13),"Yes","No")</f>
        <v>Yes</v>
      </c>
      <c r="I13" s="61"/>
      <c r="K13" s="3"/>
      <c r="M13" s="3">
        <f t="shared" ref="M13:M14" si="0">COUNTIF($K$7:$K$11,C13)</f>
        <v>1</v>
      </c>
      <c r="N13" s="3">
        <f t="shared" ref="N13:N26" si="1">IF(D13="",0,1)</f>
        <v>1</v>
      </c>
    </row>
    <row r="14" spans="2:14" ht="60" customHeight="1" x14ac:dyDescent="0.3">
      <c r="B14" s="29" t="s">
        <v>60</v>
      </c>
      <c r="C14" s="20" t="s">
        <v>486</v>
      </c>
      <c r="D14" s="27" t="s">
        <v>2927</v>
      </c>
      <c r="G14" s="59"/>
      <c r="H14" s="66" t="str">
        <f>IF(COUNTA(M14:N14)=SUM(M14:N14),"Yes","No")</f>
        <v>Yes</v>
      </c>
      <c r="I14" s="61"/>
      <c r="K14" s="3"/>
      <c r="M14" s="3">
        <f t="shared" si="0"/>
        <v>1</v>
      </c>
      <c r="N14" s="3">
        <f t="shared" si="1"/>
        <v>1</v>
      </c>
    </row>
    <row r="15" spans="2:14" x14ac:dyDescent="0.3">
      <c r="G15" s="59"/>
      <c r="H15" s="62"/>
      <c r="I15" s="61"/>
      <c r="K15" s="3" t="s">
        <v>496</v>
      </c>
      <c r="M15" s="3"/>
      <c r="N15" s="3"/>
    </row>
    <row r="16" spans="2:14" ht="15.75" customHeight="1" x14ac:dyDescent="0.3">
      <c r="B16" s="204" t="s">
        <v>497</v>
      </c>
      <c r="C16" s="204"/>
      <c r="D16" s="204"/>
      <c r="G16" s="59"/>
      <c r="H16" s="62"/>
      <c r="I16" s="61"/>
      <c r="K16" s="3" t="s">
        <v>498</v>
      </c>
      <c r="M16" s="3"/>
      <c r="N16" s="3"/>
    </row>
    <row r="17" spans="2:14" ht="30" customHeight="1" x14ac:dyDescent="0.3">
      <c r="B17" s="205" t="s">
        <v>499</v>
      </c>
      <c r="C17" s="205"/>
      <c r="D17" s="205"/>
      <c r="G17" s="59"/>
      <c r="H17" s="62"/>
      <c r="I17" s="61"/>
      <c r="K17" s="3" t="s">
        <v>67</v>
      </c>
      <c r="M17" s="3"/>
      <c r="N17" s="3"/>
    </row>
    <row r="18" spans="2:14" ht="15" customHeight="1" x14ac:dyDescent="0.3">
      <c r="B18" s="206" t="s">
        <v>500</v>
      </c>
      <c r="C18" s="206"/>
      <c r="D18" s="206"/>
      <c r="G18" s="59"/>
      <c r="H18" s="62"/>
      <c r="I18" s="61"/>
      <c r="K18" s="3" t="s">
        <v>68</v>
      </c>
      <c r="M18" s="3"/>
      <c r="N18" s="3"/>
    </row>
    <row r="19" spans="2:14" x14ac:dyDescent="0.3">
      <c r="G19" s="59"/>
      <c r="H19" s="62"/>
      <c r="I19" s="61"/>
      <c r="K19" s="3" t="s">
        <v>69</v>
      </c>
      <c r="M19" s="3"/>
      <c r="N19" s="3"/>
    </row>
    <row r="20" spans="2:14" ht="45" customHeight="1" x14ac:dyDescent="0.3">
      <c r="B20" s="28" t="s">
        <v>501</v>
      </c>
      <c r="C20" s="28" t="s">
        <v>502</v>
      </c>
      <c r="D20" s="207" t="s">
        <v>503</v>
      </c>
      <c r="E20" s="207"/>
      <c r="G20" s="59"/>
      <c r="H20" s="62"/>
      <c r="I20" s="61"/>
      <c r="K20" s="3" t="s">
        <v>70</v>
      </c>
      <c r="M20" s="3"/>
      <c r="N20" s="3"/>
    </row>
    <row r="21" spans="2:14" ht="75" customHeight="1" x14ac:dyDescent="0.3">
      <c r="B21" s="34" t="s">
        <v>504</v>
      </c>
      <c r="C21" s="20" t="s">
        <v>74</v>
      </c>
      <c r="D21" s="189" t="s">
        <v>2928</v>
      </c>
      <c r="E21" s="189"/>
      <c r="G21" s="59"/>
      <c r="H21" s="66" t="str">
        <f>IF(COUNTA(M21:N21)=SUM(M21:N21),"Yes","No")</f>
        <v>Yes</v>
      </c>
      <c r="I21" s="61"/>
      <c r="K21" s="3" t="s">
        <v>71</v>
      </c>
      <c r="M21" s="3">
        <f>COUNTIF($K$16:$K$25,C21)</f>
        <v>1</v>
      </c>
      <c r="N21" s="3">
        <f t="shared" si="1"/>
        <v>1</v>
      </c>
    </row>
    <row r="22" spans="2:14" ht="75" customHeight="1" x14ac:dyDescent="0.3">
      <c r="B22" s="34" t="s">
        <v>505</v>
      </c>
      <c r="C22" s="20" t="s">
        <v>67</v>
      </c>
      <c r="D22" s="189" t="s">
        <v>2935</v>
      </c>
      <c r="E22" s="189"/>
      <c r="G22" s="59"/>
      <c r="H22" s="66" t="str">
        <f>IF(COUNTA(M22:N22)=SUM(M22:N22),"Yes","No")</f>
        <v>Yes</v>
      </c>
      <c r="I22" s="61"/>
      <c r="K22" s="3" t="s">
        <v>72</v>
      </c>
      <c r="M22" s="3">
        <f>COUNTIF($K$16:$K$25,C22)</f>
        <v>1</v>
      </c>
      <c r="N22" s="3">
        <f t="shared" si="1"/>
        <v>1</v>
      </c>
    </row>
    <row r="23" spans="2:14" x14ac:dyDescent="0.3">
      <c r="D23" s="208"/>
      <c r="E23" s="208"/>
      <c r="G23" s="59"/>
      <c r="H23" s="62"/>
      <c r="I23" s="61"/>
      <c r="K23" s="3" t="s">
        <v>73</v>
      </c>
      <c r="M23" s="3"/>
      <c r="N23" s="3"/>
    </row>
    <row r="24" spans="2:14" ht="45" customHeight="1" x14ac:dyDescent="0.3">
      <c r="B24" s="28" t="s">
        <v>506</v>
      </c>
      <c r="C24" s="28" t="s">
        <v>502</v>
      </c>
      <c r="D24" s="209" t="s">
        <v>507</v>
      </c>
      <c r="E24" s="209"/>
      <c r="G24" s="59"/>
      <c r="H24" s="62"/>
      <c r="I24" s="61"/>
      <c r="K24" s="3" t="s">
        <v>74</v>
      </c>
      <c r="M24" s="3"/>
      <c r="N24" s="3"/>
    </row>
    <row r="25" spans="2:14" ht="75" customHeight="1" x14ac:dyDescent="0.3">
      <c r="B25" s="34" t="s">
        <v>508</v>
      </c>
      <c r="C25" s="20" t="s">
        <v>498</v>
      </c>
      <c r="D25" s="189" t="s">
        <v>2926</v>
      </c>
      <c r="E25" s="189"/>
      <c r="G25" s="59"/>
      <c r="H25" s="66" t="str">
        <f>IF(COUNTA(M25:N25)=SUM(M25:N25),"Yes","No")</f>
        <v>Yes</v>
      </c>
      <c r="I25" s="61"/>
      <c r="K25" s="3" t="s">
        <v>509</v>
      </c>
      <c r="M25" s="3">
        <f>COUNTIF($K$16:$K$25,C25)</f>
        <v>1</v>
      </c>
      <c r="N25" s="3">
        <f t="shared" si="1"/>
        <v>1</v>
      </c>
    </row>
    <row r="26" spans="2:14" ht="75" customHeight="1" x14ac:dyDescent="0.3">
      <c r="B26" s="34" t="s">
        <v>510</v>
      </c>
      <c r="C26" s="20" t="s">
        <v>71</v>
      </c>
      <c r="D26" s="189" t="s">
        <v>2924</v>
      </c>
      <c r="E26" s="189"/>
      <c r="G26" s="59"/>
      <c r="H26" s="66" t="str">
        <f>IF(COUNTA(M26:N26)=SUM(M26:N26),"Yes","No")</f>
        <v>Yes</v>
      </c>
      <c r="I26" s="61"/>
      <c r="K26" s="3"/>
      <c r="M26" s="3">
        <f>COUNTIF($K$16:$K$25,C26)</f>
        <v>1</v>
      </c>
      <c r="N26" s="3">
        <f t="shared" si="1"/>
        <v>1</v>
      </c>
    </row>
    <row r="27" spans="2:14" x14ac:dyDescent="0.3">
      <c r="G27" s="63"/>
      <c r="H27" s="64"/>
      <c r="I27" s="65"/>
      <c r="K27" s="3"/>
      <c r="M27" s="3"/>
      <c r="N27" s="3"/>
    </row>
    <row r="28" spans="2:14" x14ac:dyDescent="0.3">
      <c r="B28" s="15" t="s">
        <v>511</v>
      </c>
      <c r="K28" s="3"/>
      <c r="M28" s="3"/>
      <c r="N28" s="3"/>
    </row>
    <row r="29" spans="2:14" x14ac:dyDescent="0.3">
      <c r="B29" t="s">
        <v>512</v>
      </c>
      <c r="K29" s="3"/>
      <c r="M29" s="3"/>
      <c r="N29" s="3"/>
    </row>
    <row r="30" spans="2:14" x14ac:dyDescent="0.3">
      <c r="B30" t="s">
        <v>498</v>
      </c>
      <c r="K30" s="3"/>
      <c r="M30" s="3"/>
      <c r="N30" s="3"/>
    </row>
    <row r="31" spans="2:14" x14ac:dyDescent="0.3">
      <c r="B31" t="s">
        <v>67</v>
      </c>
      <c r="K31" s="3"/>
      <c r="M31" s="3"/>
      <c r="N31" s="3"/>
    </row>
    <row r="32" spans="2:14" x14ac:dyDescent="0.3">
      <c r="B32" t="s">
        <v>68</v>
      </c>
      <c r="K32" s="3"/>
      <c r="M32" s="3"/>
      <c r="N32" s="3"/>
    </row>
    <row r="33" spans="2:14" x14ac:dyDescent="0.3">
      <c r="B33" t="s">
        <v>69</v>
      </c>
      <c r="K33" s="3"/>
      <c r="M33" s="3"/>
      <c r="N33" s="3"/>
    </row>
    <row r="34" spans="2:14" x14ac:dyDescent="0.3">
      <c r="B34" t="s">
        <v>70</v>
      </c>
      <c r="K34" s="3"/>
      <c r="M34" s="3"/>
      <c r="N34" s="3"/>
    </row>
    <row r="35" spans="2:14" x14ac:dyDescent="0.3">
      <c r="B35" t="s">
        <v>71</v>
      </c>
      <c r="K35" s="3"/>
      <c r="M35" s="3"/>
      <c r="N35" s="3"/>
    </row>
    <row r="36" spans="2:14" x14ac:dyDescent="0.3">
      <c r="B36" t="s">
        <v>72</v>
      </c>
      <c r="K36" s="3"/>
      <c r="M36" s="3"/>
      <c r="N36" s="3"/>
    </row>
    <row r="37" spans="2:14" x14ac:dyDescent="0.3">
      <c r="B37" t="s">
        <v>73</v>
      </c>
      <c r="K37" s="3"/>
      <c r="M37" s="3"/>
      <c r="N37" s="3"/>
    </row>
    <row r="38" spans="2:14" x14ac:dyDescent="0.3">
      <c r="B38" t="s">
        <v>74</v>
      </c>
      <c r="K38" s="3"/>
      <c r="M38" s="3"/>
      <c r="N38" s="3"/>
    </row>
    <row r="39" spans="2:14" x14ac:dyDescent="0.3">
      <c r="B39" t="s">
        <v>509</v>
      </c>
      <c r="K39" s="3"/>
      <c r="M39" s="3"/>
      <c r="N39" s="3"/>
    </row>
    <row r="40" spans="2:14" x14ac:dyDescent="0.3">
      <c r="K40" s="3"/>
      <c r="M40" s="3"/>
      <c r="N40" s="3"/>
    </row>
    <row r="41" spans="2:14" x14ac:dyDescent="0.3">
      <c r="K41" s="3"/>
      <c r="M41" s="3"/>
      <c r="N41" s="3"/>
    </row>
  </sheetData>
  <sheetProtection algorithmName="SHA-512" hashValue="steiKVHTG3+Fc/MzJCm3924zGel58pb2qzKnYzPlR9Fei2HP7rCpjMVHZk8qoq40qaRv3J/kbGBTHm6DhJNsBw==" saltValue="ksADa8mnKzBXtJUwt/AI9Q==" spinCount="100000" sheet="1" objects="1" scenarios="1" formatColumns="0" formatRows="0" autoFilter="0"/>
  <mergeCells count="13">
    <mergeCell ref="B4:E4"/>
    <mergeCell ref="D26:E26"/>
    <mergeCell ref="B8:D8"/>
    <mergeCell ref="B9:D9"/>
    <mergeCell ref="B16:D16"/>
    <mergeCell ref="B17:D17"/>
    <mergeCell ref="B18:D18"/>
    <mergeCell ref="D20:E20"/>
    <mergeCell ref="D21:E21"/>
    <mergeCell ref="D22:E22"/>
    <mergeCell ref="D23:E23"/>
    <mergeCell ref="D24:E24"/>
    <mergeCell ref="D25:E25"/>
  </mergeCells>
  <conditionalFormatting sqref="H12">
    <cfRule type="cellIs" dxfId="9" priority="7" operator="equal">
      <formula>"Yes"</formula>
    </cfRule>
  </conditionalFormatting>
  <conditionalFormatting sqref="H13">
    <cfRule type="cellIs" dxfId="8" priority="6" operator="equal">
      <formula>"Yes"</formula>
    </cfRule>
  </conditionalFormatting>
  <conditionalFormatting sqref="H14">
    <cfRule type="cellIs" dxfId="7" priority="5" operator="equal">
      <formula>"Yes"</formula>
    </cfRule>
  </conditionalFormatting>
  <conditionalFormatting sqref="H21">
    <cfRule type="cellIs" dxfId="6" priority="4" operator="equal">
      <formula>"Yes"</formula>
    </cfRule>
  </conditionalFormatting>
  <conditionalFormatting sqref="H22">
    <cfRule type="cellIs" dxfId="5" priority="3" operator="equal">
      <formula>"Yes"</formula>
    </cfRule>
  </conditionalFormatting>
  <conditionalFormatting sqref="H25">
    <cfRule type="cellIs" dxfId="4" priority="2" operator="equal">
      <formula>"Yes"</formula>
    </cfRule>
  </conditionalFormatting>
  <conditionalFormatting sqref="H26">
    <cfRule type="cellIs" dxfId="3" priority="1" operator="equal">
      <formula>"Yes"</formula>
    </cfRule>
  </conditionalFormatting>
  <dataValidations count="2">
    <dataValidation type="list" allowBlank="1" showInputMessage="1" showErrorMessage="1" errorTitle="Invalid Entry" error="Please select one option from the drop-down list" sqref="C21:C22 C25:C26" xr:uid="{00000000-0002-0000-0700-000000000000}">
      <formula1>$K$15:$K$25</formula1>
    </dataValidation>
    <dataValidation type="list" allowBlank="1" showInputMessage="1" showErrorMessage="1" errorTitle="Invalid Entry" error="Please select one option from the drop-down list" sqref="C12:C14" xr:uid="{00000000-0002-0000-0700-000001000000}">
      <formula1>$K$6:$K$11</formula1>
    </dataValidation>
  </dataValidations>
  <pageMargins left="0.7" right="0.7" top="0.75" bottom="0.75" header="0.3" footer="0.3"/>
  <pageSetup paperSize="9" orientation="portrait" horizontalDpi="90" verticalDpi="9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tabColor rgb="FFFBFFCD"/>
  </sheetPr>
  <dimension ref="B1:BO123"/>
  <sheetViews>
    <sheetView showGridLines="0" showRowColHeaders="0" topLeftCell="A8" zoomScaleNormal="90" workbookViewId="0">
      <selection activeCell="G13" sqref="G13"/>
    </sheetView>
  </sheetViews>
  <sheetFormatPr defaultRowHeight="14.4" x14ac:dyDescent="0.3"/>
  <cols>
    <col min="1" max="1" width="4.33203125" customWidth="1"/>
    <col min="2" max="2" width="6" hidden="1" customWidth="1"/>
    <col min="3" max="3" width="29.109375" hidden="1" customWidth="1"/>
    <col min="4" max="6" width="27.44140625" customWidth="1"/>
    <col min="7" max="11" width="11.6640625" customWidth="1"/>
    <col min="12" max="12" width="52.6640625" customWidth="1"/>
    <col min="13" max="13" width="11.6640625" customWidth="1"/>
    <col min="14" max="14" width="52.6640625" customWidth="1"/>
    <col min="15" max="15" width="23.5546875" customWidth="1"/>
    <col min="20" max="68" width="0" hidden="1" customWidth="1"/>
  </cols>
  <sheetData>
    <row r="1" spans="2:67" ht="15" thickBot="1" x14ac:dyDescent="0.35"/>
    <row r="2" spans="2:67" ht="18.600000000000001" thickBot="1" x14ac:dyDescent="0.4">
      <c r="D2" s="197" t="str">
        <f>'2. Cover'!B154</f>
        <v>Better Care Fund 2022-23 End of Year Template</v>
      </c>
      <c r="E2" s="198"/>
      <c r="F2" s="199"/>
    </row>
    <row r="3" spans="2:67" x14ac:dyDescent="0.3">
      <c r="D3" s="165" t="s">
        <v>465</v>
      </c>
      <c r="E3" s="165"/>
      <c r="F3" s="165"/>
      <c r="AP3" t="s">
        <v>2839</v>
      </c>
      <c r="AW3">
        <v>4</v>
      </c>
      <c r="AX3">
        <v>5</v>
      </c>
      <c r="AY3">
        <v>3</v>
      </c>
      <c r="AZ3">
        <v>4</v>
      </c>
      <c r="BA3">
        <v>5</v>
      </c>
      <c r="BB3">
        <v>3</v>
      </c>
      <c r="BC3">
        <v>5</v>
      </c>
      <c r="BD3">
        <v>4</v>
      </c>
      <c r="BE3">
        <v>0</v>
      </c>
      <c r="BF3">
        <v>0</v>
      </c>
      <c r="BG3">
        <v>0</v>
      </c>
      <c r="BH3">
        <v>0</v>
      </c>
      <c r="BI3">
        <v>0</v>
      </c>
      <c r="BO3">
        <v>4</v>
      </c>
    </row>
    <row r="4" spans="2:67" x14ac:dyDescent="0.3">
      <c r="AP4" t="s">
        <v>2840</v>
      </c>
      <c r="AR4" t="s">
        <v>2841</v>
      </c>
      <c r="AS4" t="s">
        <v>2842</v>
      </c>
      <c r="AT4" t="s">
        <v>2843</v>
      </c>
      <c r="AU4" t="s">
        <v>701</v>
      </c>
      <c r="AV4" t="s">
        <v>2844</v>
      </c>
      <c r="AW4" t="s">
        <v>2845</v>
      </c>
      <c r="AX4" t="s">
        <v>2846</v>
      </c>
      <c r="AY4" t="s">
        <v>2847</v>
      </c>
      <c r="AZ4" t="s">
        <v>2848</v>
      </c>
      <c r="BA4" t="s">
        <v>2849</v>
      </c>
      <c r="BB4" t="s">
        <v>2850</v>
      </c>
      <c r="BC4" t="s">
        <v>2851</v>
      </c>
      <c r="BD4" t="s">
        <v>2852</v>
      </c>
      <c r="BO4" t="s">
        <v>2853</v>
      </c>
    </row>
    <row r="5" spans="2:67" ht="18" x14ac:dyDescent="0.35">
      <c r="D5" t="s">
        <v>405</v>
      </c>
      <c r="F5" s="169" t="str">
        <f>IF('Backsheet for muncher'!D9="&lt;Please select a Health and Wellbeing Board&gt;","Please select in '2. Cover' sheet",'Backsheet for muncher'!D9)</f>
        <v>Hillingdon</v>
      </c>
      <c r="G5" s="169"/>
      <c r="H5" s="169"/>
      <c r="I5" s="125" t="str">
        <f>IF(F5="Please select in '2. Cover' sheet", "    Select HWB in '2. Cover' tab","")</f>
        <v/>
      </c>
      <c r="J5" s="125"/>
      <c r="K5" s="125"/>
      <c r="AP5" t="s">
        <v>381</v>
      </c>
      <c r="AQ5" t="s">
        <v>2854</v>
      </c>
      <c r="AR5" t="s">
        <v>381</v>
      </c>
      <c r="AS5" t="s">
        <v>381</v>
      </c>
      <c r="AT5" t="s">
        <v>381</v>
      </c>
      <c r="AU5" t="s">
        <v>381</v>
      </c>
      <c r="AV5" t="s">
        <v>381</v>
      </c>
      <c r="AW5" t="s">
        <v>381</v>
      </c>
      <c r="AX5" t="s">
        <v>381</v>
      </c>
      <c r="AY5" t="s">
        <v>381</v>
      </c>
      <c r="AZ5" t="s">
        <v>381</v>
      </c>
      <c r="BA5" t="s">
        <v>381</v>
      </c>
      <c r="BB5" t="s">
        <v>381</v>
      </c>
      <c r="BC5" t="s">
        <v>381</v>
      </c>
      <c r="BD5" t="s">
        <v>381</v>
      </c>
      <c r="BO5" t="s">
        <v>381</v>
      </c>
    </row>
    <row r="6" spans="2:67" x14ac:dyDescent="0.3">
      <c r="AO6">
        <v>1</v>
      </c>
      <c r="AP6" t="s">
        <v>534</v>
      </c>
      <c r="AQ6" t="s">
        <v>2845</v>
      </c>
      <c r="AR6" t="s">
        <v>1637</v>
      </c>
      <c r="AS6" t="s">
        <v>84</v>
      </c>
      <c r="AT6" t="s">
        <v>2855</v>
      </c>
      <c r="AU6" t="s">
        <v>702</v>
      </c>
      <c r="AV6" t="s">
        <v>2856</v>
      </c>
      <c r="AW6" t="s">
        <v>540</v>
      </c>
      <c r="AX6" t="s">
        <v>530</v>
      </c>
      <c r="AY6" t="s">
        <v>536</v>
      </c>
      <c r="AZ6" t="s">
        <v>531</v>
      </c>
      <c r="BA6" t="s">
        <v>533</v>
      </c>
      <c r="BB6" t="s">
        <v>2833</v>
      </c>
      <c r="BC6" t="s">
        <v>539</v>
      </c>
      <c r="BD6" t="s">
        <v>525</v>
      </c>
      <c r="BO6" t="s">
        <v>2853</v>
      </c>
    </row>
    <row r="7" spans="2:67" x14ac:dyDescent="0.3">
      <c r="D7" s="210" t="s">
        <v>513</v>
      </c>
      <c r="E7" s="210"/>
      <c r="F7" s="210"/>
      <c r="G7" s="210"/>
      <c r="H7" s="210"/>
      <c r="I7" s="210"/>
      <c r="J7" s="210"/>
      <c r="K7" s="210"/>
      <c r="L7" s="210"/>
      <c r="AO7">
        <v>2</v>
      </c>
      <c r="AP7" t="s">
        <v>529</v>
      </c>
      <c r="AQ7" t="s">
        <v>2846</v>
      </c>
      <c r="AR7" t="s">
        <v>2857</v>
      </c>
      <c r="AS7" t="s">
        <v>2858</v>
      </c>
      <c r="AT7" t="s">
        <v>2859</v>
      </c>
      <c r="AU7" t="s">
        <v>703</v>
      </c>
      <c r="AV7" t="s">
        <v>2860</v>
      </c>
      <c r="AW7" t="s">
        <v>538</v>
      </c>
      <c r="AX7" t="s">
        <v>542</v>
      </c>
      <c r="AY7" t="s">
        <v>509</v>
      </c>
      <c r="AZ7" t="s">
        <v>541</v>
      </c>
      <c r="BA7" t="s">
        <v>537</v>
      </c>
      <c r="BB7" t="s">
        <v>544</v>
      </c>
      <c r="BC7" t="s">
        <v>528</v>
      </c>
      <c r="BD7" t="s">
        <v>547</v>
      </c>
      <c r="BO7" t="s">
        <v>1052</v>
      </c>
    </row>
    <row r="8" spans="2:67" ht="34.5" customHeight="1" x14ac:dyDescent="0.3">
      <c r="D8" s="210" t="s">
        <v>2877</v>
      </c>
      <c r="E8" s="210"/>
      <c r="F8" s="210"/>
      <c r="G8" s="210"/>
      <c r="H8" s="210"/>
      <c r="I8" s="210"/>
      <c r="J8" s="210"/>
      <c r="K8" s="210"/>
      <c r="L8" s="210"/>
      <c r="AO8">
        <v>3</v>
      </c>
      <c r="AP8" t="s">
        <v>535</v>
      </c>
      <c r="AQ8" t="s">
        <v>2847</v>
      </c>
      <c r="AR8" t="s">
        <v>2861</v>
      </c>
      <c r="AS8" t="s">
        <v>548</v>
      </c>
      <c r="AT8" t="s">
        <v>2862</v>
      </c>
      <c r="AW8" t="s">
        <v>509</v>
      </c>
      <c r="AX8" t="s">
        <v>550</v>
      </c>
      <c r="AZ8" t="s">
        <v>509</v>
      </c>
      <c r="BA8" t="s">
        <v>545</v>
      </c>
      <c r="BC8" t="s">
        <v>551</v>
      </c>
      <c r="BD8" t="s">
        <v>526</v>
      </c>
    </row>
    <row r="9" spans="2:67" ht="121.5" customHeight="1" x14ac:dyDescent="0.3">
      <c r="D9" s="210" t="s">
        <v>2872</v>
      </c>
      <c r="E9" s="210"/>
      <c r="F9" s="210"/>
      <c r="G9" s="210"/>
      <c r="H9" s="210"/>
      <c r="I9" s="210"/>
      <c r="J9" s="210"/>
      <c r="K9" s="210"/>
      <c r="L9" s="210"/>
      <c r="AO9">
        <v>4</v>
      </c>
      <c r="AP9" t="s">
        <v>523</v>
      </c>
      <c r="AQ9" t="s">
        <v>2848</v>
      </c>
      <c r="AR9" t="s">
        <v>2864</v>
      </c>
      <c r="AS9" t="s">
        <v>548</v>
      </c>
      <c r="AT9" t="s">
        <v>2865</v>
      </c>
      <c r="AX9" t="s">
        <v>509</v>
      </c>
      <c r="BA9" t="s">
        <v>509</v>
      </c>
      <c r="BC9" t="s">
        <v>552</v>
      </c>
      <c r="BO9" t="s">
        <v>2863</v>
      </c>
    </row>
    <row r="10" spans="2:67" x14ac:dyDescent="0.3">
      <c r="D10" s="210" t="s">
        <v>2873</v>
      </c>
      <c r="E10" s="210"/>
      <c r="F10" s="210"/>
      <c r="G10" s="210"/>
      <c r="H10" s="210"/>
      <c r="I10" s="210"/>
      <c r="J10" s="210"/>
      <c r="K10" s="210"/>
      <c r="L10" s="210"/>
      <c r="AO10">
        <v>5</v>
      </c>
      <c r="AP10" t="s">
        <v>532</v>
      </c>
      <c r="AQ10" t="s">
        <v>2849</v>
      </c>
      <c r="AT10" t="s">
        <v>2866</v>
      </c>
    </row>
    <row r="11" spans="2:67" ht="8.25" customHeight="1" x14ac:dyDescent="0.3">
      <c r="AO11">
        <v>6</v>
      </c>
      <c r="AP11" t="s">
        <v>543</v>
      </c>
      <c r="AQ11" t="s">
        <v>2850</v>
      </c>
      <c r="AT11" t="s">
        <v>2867</v>
      </c>
    </row>
    <row r="12" spans="2:67" x14ac:dyDescent="0.3">
      <c r="AO12">
        <v>7</v>
      </c>
      <c r="AP12" t="s">
        <v>527</v>
      </c>
      <c r="AQ12" t="s">
        <v>2851</v>
      </c>
      <c r="AT12" t="s">
        <v>2868</v>
      </c>
    </row>
    <row r="13" spans="2:67" ht="80.25" customHeight="1" x14ac:dyDescent="0.3">
      <c r="D13" s="115" t="s">
        <v>705</v>
      </c>
      <c r="E13" s="115" t="s">
        <v>514</v>
      </c>
      <c r="F13" s="115" t="s">
        <v>515</v>
      </c>
      <c r="G13" s="115" t="s">
        <v>516</v>
      </c>
      <c r="H13" s="115" t="s">
        <v>517</v>
      </c>
      <c r="I13" s="115" t="s">
        <v>2818</v>
      </c>
      <c r="J13" s="115" t="s">
        <v>2819</v>
      </c>
      <c r="K13" s="115" t="s">
        <v>2885</v>
      </c>
      <c r="L13" s="115" t="s">
        <v>699</v>
      </c>
      <c r="M13" s="115" t="s">
        <v>700</v>
      </c>
      <c r="N13" s="115" t="s">
        <v>2886</v>
      </c>
      <c r="O13" s="115" t="s">
        <v>2887</v>
      </c>
      <c r="AO13">
        <v>8</v>
      </c>
      <c r="AP13" t="s">
        <v>524</v>
      </c>
      <c r="AQ13" t="s">
        <v>2852</v>
      </c>
    </row>
    <row r="14" spans="2:67" ht="45" customHeight="1" x14ac:dyDescent="0.3">
      <c r="B14">
        <v>1</v>
      </c>
      <c r="C14" s="41" t="str">
        <f>IF(OR(E14="Administration",E14="Contigency",E14="Other"),E14,E14&amp;F14)</f>
        <v>Other</v>
      </c>
      <c r="D14" s="136" t="str">
        <f>IFERROR(VLOOKUP($B14&amp;$F$5,dfplnexp!$A:$H,4,0),"")</f>
        <v>Addressing non-health social issues</v>
      </c>
      <c r="E14" s="136" t="str">
        <f>IFERROR(VLOOKUP($B14&amp;$F$5,dfplnexp!$A:$H,5,0),"")</f>
        <v>Other</v>
      </c>
      <c r="F14" s="136" t="str">
        <f>IF(IFERROR(VLOOKUP($B14&amp;$F$5,dfplnexp!$A:$H,6,0),"")=0,"",IFERROR(VLOOKUP($B14&amp;$F$5,dfplnexp!$A:$H,6,0),""))</f>
        <v>(blank)</v>
      </c>
      <c r="G14" s="137">
        <f>IFERROR(VLOOKUP($B14&amp;$F$5,dfplnexp!$A:$I,8,0),"")</f>
        <v>4000</v>
      </c>
      <c r="H14" s="119">
        <v>4000</v>
      </c>
      <c r="I14" s="122">
        <v>0</v>
      </c>
      <c r="J14" s="137" t="str">
        <f>IF(D14="","",IFERROR(VLOOKUP(C14,units!A:D,4,0),"N/A"))</f>
        <v>N/A</v>
      </c>
      <c r="K14" s="119" t="s">
        <v>385</v>
      </c>
      <c r="L14" s="116"/>
      <c r="M14" s="116" t="s">
        <v>385</v>
      </c>
      <c r="N14" s="116" t="s">
        <v>2904</v>
      </c>
      <c r="O14" s="116" t="s">
        <v>1516</v>
      </c>
      <c r="AO14">
        <v>9</v>
      </c>
      <c r="AP14" t="s">
        <v>522</v>
      </c>
      <c r="AQ14" t="s">
        <v>2869</v>
      </c>
    </row>
    <row r="15" spans="2:67" ht="45" customHeight="1" x14ac:dyDescent="0.3">
      <c r="B15">
        <f>1+B14</f>
        <v>2</v>
      </c>
      <c r="C15" s="41" t="str">
        <f>IF(OR(E15="Administration",E15="Contigency",E15="Other"),E15,E15&amp;F15)</f>
        <v>Bed Based Intermediate Care ServicesStep down (discharge to assess pathway 2)</v>
      </c>
      <c r="D15" s="138" t="str">
        <f>IFERROR(VLOOKUP($B15&amp;$F$5,dfplnexp!$A:$H,4,0),"")</f>
        <v>Bed-based step-down</v>
      </c>
      <c r="E15" s="138" t="str">
        <f>IFERROR(VLOOKUP($B15&amp;$F$5,dfplnexp!$A:$H,5,0),"")</f>
        <v>Bed Based Intermediate Care Services</v>
      </c>
      <c r="F15" s="138" t="str">
        <f>IF(IFERROR(VLOOKUP($B15&amp;$F$5,dfplnexp!$A:$H,6,0),"")=0,"",IFERROR(VLOOKUP($B15&amp;$F$5,dfplnexp!$A:$H,6,0),""))</f>
        <v>Step down (discharge to assess pathway 2)</v>
      </c>
      <c r="G15" s="139">
        <f>IFERROR(VLOOKUP($B15&amp;$F$5,dfplnexp!$A:$I,8,0),"")</f>
        <v>286034</v>
      </c>
      <c r="H15" s="120">
        <v>286034</v>
      </c>
      <c r="I15" s="123">
        <v>8</v>
      </c>
      <c r="J15" s="139" t="str">
        <f>IF(D15="","",IFERROR(VLOOKUP(C15,units!A:D,4,0),"N/A"))</f>
        <v>Number of beds</v>
      </c>
      <c r="K15" s="120" t="s">
        <v>384</v>
      </c>
      <c r="L15" s="117"/>
      <c r="M15" s="117" t="s">
        <v>384</v>
      </c>
      <c r="N15" s="117" t="s">
        <v>2922</v>
      </c>
      <c r="O15" s="117" t="s">
        <v>2912</v>
      </c>
      <c r="AO15">
        <v>10</v>
      </c>
      <c r="AP15" t="s">
        <v>549</v>
      </c>
      <c r="AQ15" t="s">
        <v>2870</v>
      </c>
    </row>
    <row r="16" spans="2:67" ht="45" customHeight="1" x14ac:dyDescent="0.3">
      <c r="B16">
        <f t="shared" ref="B16:B79" si="0">1+B15</f>
        <v>3</v>
      </c>
      <c r="C16" s="41" t="str">
        <f>IF(OR(E16="Administration",E16="Contigency",E16="Other"),E16,E16&amp;F16)</f>
        <v>Residential Placements(blank)</v>
      </c>
      <c r="D16" s="138" t="str">
        <f>IFERROR(VLOOKUP($B16&amp;$F$5,dfplnexp!$A:$H,4,0),"")</f>
        <v>Bed-based step-down</v>
      </c>
      <c r="E16" s="138" t="str">
        <f>IFERROR(VLOOKUP($B16&amp;$F$5,dfplnexp!$A:$H,5,0),"")</f>
        <v>Residential Placements</v>
      </c>
      <c r="F16" s="138" t="str">
        <f>IF(IFERROR(VLOOKUP($B16&amp;$F$5,dfplnexp!$A:$H,6,0),"")=0,"",IFERROR(VLOOKUP($B16&amp;$F$5,dfplnexp!$A:$H,6,0),""))</f>
        <v>(blank)</v>
      </c>
      <c r="G16" s="139">
        <f>IFERROR(VLOOKUP($B16&amp;$F$5,dfplnexp!$A:$I,8,0),"")</f>
        <v>59400</v>
      </c>
      <c r="H16" s="120">
        <v>59400</v>
      </c>
      <c r="I16" s="123">
        <v>4</v>
      </c>
      <c r="J16" s="139" t="str">
        <f>IF(D16="","",IFERROR(VLOOKUP(C16,units!A:D,4,0),"N/A"))</f>
        <v>N/A</v>
      </c>
      <c r="K16" s="120" t="s">
        <v>385</v>
      </c>
      <c r="L16" s="117"/>
      <c r="M16" s="117" t="s">
        <v>385</v>
      </c>
      <c r="N16" s="117" t="s">
        <v>2914</v>
      </c>
      <c r="O16" s="117" t="s">
        <v>1516</v>
      </c>
      <c r="AO16">
        <v>11</v>
      </c>
      <c r="AP16" t="s">
        <v>521</v>
      </c>
    </row>
    <row r="17" spans="2:43" ht="45" customHeight="1" x14ac:dyDescent="0.3">
      <c r="B17">
        <f t="shared" si="0"/>
        <v>4</v>
      </c>
      <c r="C17" s="41" t="str">
        <f t="shared" ref="C17:C80" si="1">IF(OR(E17="Administration",E17="Contigency",E17="Other"),E17,E17&amp;F17)</f>
        <v>Home Care or Domiciliary CareDomiciliary care packages</v>
      </c>
      <c r="D17" s="138" t="str">
        <f>IFERROR(VLOOKUP($B17&amp;$F$5,dfplnexp!$A:$H,4,0),"")</f>
        <v>Discharge-related homecare</v>
      </c>
      <c r="E17" s="138" t="str">
        <f>IFERROR(VLOOKUP($B17&amp;$F$5,dfplnexp!$A:$H,5,0),"")</f>
        <v>Home Care or Domiciliary Care</v>
      </c>
      <c r="F17" s="138" t="str">
        <f>IF(IFERROR(VLOOKUP($B17&amp;$F$5,dfplnexp!$A:$H,6,0),"")=0,"",IFERROR(VLOOKUP($B17&amp;$F$5,dfplnexp!$A:$H,6,0),""))</f>
        <v>Domiciliary care packages</v>
      </c>
      <c r="G17" s="139">
        <f>IFERROR(VLOOKUP($B17&amp;$F$5,dfplnexp!$A:$I,8,0),"")</f>
        <v>196200</v>
      </c>
      <c r="H17" s="120">
        <v>196200</v>
      </c>
      <c r="I17" s="123">
        <v>10949</v>
      </c>
      <c r="J17" s="139" t="str">
        <f>IF(D17="","",IFERROR(VLOOKUP(C17,units!A:D,4,0),"N/A"))</f>
        <v>Hours of care</v>
      </c>
      <c r="K17" s="120" t="s">
        <v>384</v>
      </c>
      <c r="L17" s="117"/>
      <c r="M17" s="117" t="s">
        <v>384</v>
      </c>
      <c r="N17" s="117" t="s">
        <v>2916</v>
      </c>
      <c r="O17" s="117" t="s">
        <v>1516</v>
      </c>
      <c r="AO17">
        <v>12</v>
      </c>
      <c r="AP17" t="s">
        <v>509</v>
      </c>
      <c r="AQ17" t="s">
        <v>2871</v>
      </c>
    </row>
    <row r="18" spans="2:43" ht="45" customHeight="1" x14ac:dyDescent="0.3">
      <c r="B18">
        <f t="shared" si="0"/>
        <v>5</v>
      </c>
      <c r="C18" s="41" t="str">
        <f t="shared" si="1"/>
        <v>Residential PlacementsCare home</v>
      </c>
      <c r="D18" s="138" t="str">
        <f>IFERROR(VLOOKUP($B18&amp;$F$5,dfplnexp!$A:$H,4,0),"")</f>
        <v>Discharge-related placements</v>
      </c>
      <c r="E18" s="138" t="str">
        <f>IFERROR(VLOOKUP($B18&amp;$F$5,dfplnexp!$A:$H,5,0),"")</f>
        <v>Residential Placements</v>
      </c>
      <c r="F18" s="138" t="str">
        <f>IF(IFERROR(VLOOKUP($B18&amp;$F$5,dfplnexp!$A:$H,6,0),"")=0,"",IFERROR(VLOOKUP($B18&amp;$F$5,dfplnexp!$A:$H,6,0),""))</f>
        <v>Care home</v>
      </c>
      <c r="G18" s="139">
        <f>IFERROR(VLOOKUP($B18&amp;$F$5,dfplnexp!$A:$I,8,0),"")</f>
        <v>158636</v>
      </c>
      <c r="H18" s="120">
        <v>158636</v>
      </c>
      <c r="I18" s="123">
        <v>19</v>
      </c>
      <c r="J18" s="139" t="str">
        <f>IF(D18="","",IFERROR(VLOOKUP(C18,units!A:D,4,0),"N/A"))</f>
        <v>Number of beds</v>
      </c>
      <c r="K18" s="120" t="s">
        <v>385</v>
      </c>
      <c r="L18" s="117"/>
      <c r="M18" s="117" t="s">
        <v>384</v>
      </c>
      <c r="N18" s="117" t="s">
        <v>2918</v>
      </c>
      <c r="O18" s="117" t="s">
        <v>1516</v>
      </c>
    </row>
    <row r="19" spans="2:43" ht="45" customHeight="1" x14ac:dyDescent="0.3">
      <c r="B19">
        <f t="shared" si="0"/>
        <v>6</v>
      </c>
      <c r="C19" s="41" t="str">
        <f t="shared" si="1"/>
        <v>Residential PlacementsNursing home</v>
      </c>
      <c r="D19" s="138" t="str">
        <f>IFERROR(VLOOKUP($B19&amp;$F$5,dfplnexp!$A:$H,4,0),"")</f>
        <v>Discharge-related placements</v>
      </c>
      <c r="E19" s="138" t="str">
        <f>IFERROR(VLOOKUP($B19&amp;$F$5,dfplnexp!$A:$H,5,0),"")</f>
        <v>Residential Placements</v>
      </c>
      <c r="F19" s="138" t="str">
        <f>IF(IFERROR(VLOOKUP($B19&amp;$F$5,dfplnexp!$A:$H,6,0),"")=0,"",IFERROR(VLOOKUP($B19&amp;$F$5,dfplnexp!$A:$H,6,0),""))</f>
        <v>Nursing home</v>
      </c>
      <c r="G19" s="139">
        <f>IFERROR(VLOOKUP($B19&amp;$F$5,dfplnexp!$A:$I,8,0),"")</f>
        <v>226720</v>
      </c>
      <c r="H19" s="120">
        <v>226720</v>
      </c>
      <c r="I19" s="123">
        <v>21</v>
      </c>
      <c r="J19" s="139" t="str">
        <f>IF(D19="","",IFERROR(VLOOKUP(C19,units!A:D,4,0),"N/A"))</f>
        <v>Number of beds</v>
      </c>
      <c r="K19" s="120" t="s">
        <v>385</v>
      </c>
      <c r="L19" s="117"/>
      <c r="M19" s="117" t="s">
        <v>384</v>
      </c>
      <c r="N19" s="117" t="s">
        <v>2919</v>
      </c>
      <c r="O19" s="117" t="s">
        <v>1516</v>
      </c>
    </row>
    <row r="20" spans="2:43" ht="45" customHeight="1" x14ac:dyDescent="0.3">
      <c r="B20">
        <f t="shared" si="0"/>
        <v>7</v>
      </c>
      <c r="C20" s="41" t="str">
        <f t="shared" si="1"/>
        <v>Improve retention of existing workforceRetention bonuses for existing care staff</v>
      </c>
      <c r="D20" s="138" t="str">
        <f>IFERROR(VLOOKUP($B20&amp;$F$5,dfplnexp!$A:$H,4,0),"")</f>
        <v>Homecare capacity</v>
      </c>
      <c r="E20" s="138" t="str">
        <f>IFERROR(VLOOKUP($B20&amp;$F$5,dfplnexp!$A:$H,5,0),"")</f>
        <v>Improve retention of existing workforce</v>
      </c>
      <c r="F20" s="138" t="str">
        <f>IF(IFERROR(VLOOKUP($B20&amp;$F$5,dfplnexp!$A:$H,6,0),"")=0,"",IFERROR(VLOOKUP($B20&amp;$F$5,dfplnexp!$A:$H,6,0),""))</f>
        <v>Retention bonuses for existing care staff</v>
      </c>
      <c r="G20" s="139">
        <f>IFERROR(VLOOKUP($B20&amp;$F$5,dfplnexp!$A:$I,8,0),"")</f>
        <v>151600</v>
      </c>
      <c r="H20" s="120">
        <v>151600</v>
      </c>
      <c r="I20" s="123">
        <v>0</v>
      </c>
      <c r="J20" s="139" t="str">
        <f>IF(D20="","",IFERROR(VLOOKUP(C20,units!A:D,4,0),"N/A"))</f>
        <v>N/A</v>
      </c>
      <c r="K20" s="120" t="s">
        <v>385</v>
      </c>
      <c r="L20" s="117"/>
      <c r="M20" s="117" t="s">
        <v>385</v>
      </c>
      <c r="N20" s="117" t="s">
        <v>2907</v>
      </c>
      <c r="O20" s="117" t="s">
        <v>1516</v>
      </c>
    </row>
    <row r="21" spans="2:43" ht="45" customHeight="1" x14ac:dyDescent="0.3">
      <c r="B21">
        <f t="shared" si="0"/>
        <v>8</v>
      </c>
      <c r="C21" s="41" t="str">
        <f t="shared" si="1"/>
        <v>Local recruitment initiatives(blank)</v>
      </c>
      <c r="D21" s="138" t="str">
        <f>IFERROR(VLOOKUP($B21&amp;$F$5,dfplnexp!$A:$H,4,0),"")</f>
        <v>Homecare capacity</v>
      </c>
      <c r="E21" s="138" t="str">
        <f>IFERROR(VLOOKUP($B21&amp;$F$5,dfplnexp!$A:$H,5,0),"")</f>
        <v>Local recruitment initiatives</v>
      </c>
      <c r="F21" s="138" t="str">
        <f>IF(IFERROR(VLOOKUP($B21&amp;$F$5,dfplnexp!$A:$H,6,0),"")=0,"",IFERROR(VLOOKUP($B21&amp;$F$5,dfplnexp!$A:$H,6,0),""))</f>
        <v>(blank)</v>
      </c>
      <c r="G21" s="139">
        <f>IFERROR(VLOOKUP($B21&amp;$F$5,dfplnexp!$A:$I,8,0),"")</f>
        <v>225000</v>
      </c>
      <c r="H21" s="120">
        <v>225000</v>
      </c>
      <c r="I21" s="123">
        <v>0</v>
      </c>
      <c r="J21" s="139" t="str">
        <f>IF(D21="","",IFERROR(VLOOKUP(C21,units!A:D,4,0),"N/A"))</f>
        <v>N/A</v>
      </c>
      <c r="K21" s="120" t="s">
        <v>385</v>
      </c>
      <c r="L21" s="117"/>
      <c r="M21" s="117" t="s">
        <v>384</v>
      </c>
      <c r="N21" s="117" t="s">
        <v>2906</v>
      </c>
      <c r="O21" s="117" t="s">
        <v>1516</v>
      </c>
    </row>
    <row r="22" spans="2:43" ht="45" customHeight="1" x14ac:dyDescent="0.3">
      <c r="B22">
        <f t="shared" si="0"/>
        <v>9</v>
      </c>
      <c r="C22" s="41" t="str">
        <f t="shared" si="1"/>
        <v>Other</v>
      </c>
      <c r="D22" s="138" t="str">
        <f>IFERROR(VLOOKUP($B22&amp;$F$5,dfplnexp!$A:$H,4,0),"")</f>
        <v xml:space="preserve">Housing support </v>
      </c>
      <c r="E22" s="138" t="str">
        <f>IFERROR(VLOOKUP($B22&amp;$F$5,dfplnexp!$A:$H,5,0),"")</f>
        <v>Other</v>
      </c>
      <c r="F22" s="138" t="str">
        <f>IF(IFERROR(VLOOKUP($B22&amp;$F$5,dfplnexp!$A:$H,6,0),"")=0,"",IFERROR(VLOOKUP($B22&amp;$F$5,dfplnexp!$A:$H,6,0),""))</f>
        <v>(blank)</v>
      </c>
      <c r="G22" s="139">
        <f>IFERROR(VLOOKUP($B22&amp;$F$5,dfplnexp!$A:$I,8,0),"")</f>
        <v>9785</v>
      </c>
      <c r="H22" s="120">
        <v>0</v>
      </c>
      <c r="I22" s="123">
        <v>0</v>
      </c>
      <c r="J22" s="139" t="str">
        <f>IF(D22="","",IFERROR(VLOOKUP(C22,units!A:D,4,0),"N/A"))</f>
        <v>N/A</v>
      </c>
      <c r="K22" s="120" t="s">
        <v>384</v>
      </c>
      <c r="L22" s="117" t="s">
        <v>2905</v>
      </c>
      <c r="M22" s="117" t="s">
        <v>385</v>
      </c>
      <c r="N22" s="117" t="s">
        <v>2911</v>
      </c>
      <c r="O22" s="117" t="s">
        <v>1516</v>
      </c>
    </row>
    <row r="23" spans="2:43" ht="45" customHeight="1" x14ac:dyDescent="0.3">
      <c r="B23">
        <f t="shared" si="0"/>
        <v>10</v>
      </c>
      <c r="C23" s="41" t="str">
        <f t="shared" si="1"/>
        <v>Other</v>
      </c>
      <c r="D23" s="138" t="str">
        <f>IFERROR(VLOOKUP($B23&amp;$F$5,dfplnexp!$A:$H,4,0),"")</f>
        <v>Improving MH discharge flow</v>
      </c>
      <c r="E23" s="138" t="str">
        <f>IFERROR(VLOOKUP($B23&amp;$F$5,dfplnexp!$A:$H,5,0),"")</f>
        <v>Other</v>
      </c>
      <c r="F23" s="138" t="str">
        <f>IF(IFERROR(VLOOKUP($B23&amp;$F$5,dfplnexp!$A:$H,6,0),"")=0,"",IFERROR(VLOOKUP($B23&amp;$F$5,dfplnexp!$A:$H,6,0),""))</f>
        <v>(blank)</v>
      </c>
      <c r="G23" s="139">
        <f>IFERROR(VLOOKUP($B23&amp;$F$5,dfplnexp!$A:$I,8,0),"")</f>
        <v>54488</v>
      </c>
      <c r="H23" s="120">
        <v>0</v>
      </c>
      <c r="I23" s="123">
        <v>0</v>
      </c>
      <c r="J23" s="139" t="str">
        <f>IF(D23="","",IFERROR(VLOOKUP(C23,units!A:D,4,0),"N/A"))</f>
        <v>N/A</v>
      </c>
      <c r="K23" s="120" t="s">
        <v>384</v>
      </c>
      <c r="L23" s="117" t="s">
        <v>2905</v>
      </c>
      <c r="M23" s="117" t="s">
        <v>385</v>
      </c>
      <c r="N23" s="117" t="s">
        <v>2908</v>
      </c>
      <c r="O23" s="117" t="s">
        <v>1516</v>
      </c>
    </row>
    <row r="24" spans="2:43" ht="45" customHeight="1" x14ac:dyDescent="0.3">
      <c r="B24">
        <f t="shared" si="0"/>
        <v>11</v>
      </c>
      <c r="C24" s="41" t="str">
        <f t="shared" si="1"/>
        <v>Reablement in a Person’s Own Home(blank)</v>
      </c>
      <c r="D24" s="138" t="str">
        <f>IFERROR(VLOOKUP($B24&amp;$F$5,dfplnexp!$A:$H,4,0),"")</f>
        <v>Increased community-based capacity</v>
      </c>
      <c r="E24" s="138" t="str">
        <f>IFERROR(VLOOKUP($B24&amp;$F$5,dfplnexp!$A:$H,5,0),"")</f>
        <v>Reablement in a Person’s Own Home</v>
      </c>
      <c r="F24" s="138" t="str">
        <f>IF(IFERROR(VLOOKUP($B24&amp;$F$5,dfplnexp!$A:$H,6,0),"")=0,"",IFERROR(VLOOKUP($B24&amp;$F$5,dfplnexp!$A:$H,6,0),""))</f>
        <v>(blank)</v>
      </c>
      <c r="G24" s="139">
        <f>IFERROR(VLOOKUP($B24&amp;$F$5,dfplnexp!$A:$I,8,0),"")</f>
        <v>486525</v>
      </c>
      <c r="H24" s="120">
        <v>0</v>
      </c>
      <c r="I24" s="123">
        <v>0</v>
      </c>
      <c r="J24" s="139" t="str">
        <f>IF(D24="","",IFERROR(VLOOKUP(C24,units!A:D,4,0),"N/A"))</f>
        <v>N/A</v>
      </c>
      <c r="K24" s="120" t="s">
        <v>384</v>
      </c>
      <c r="L24" s="117" t="s">
        <v>2905</v>
      </c>
      <c r="M24" s="117" t="s">
        <v>385</v>
      </c>
      <c r="N24" s="117" t="s">
        <v>2909</v>
      </c>
      <c r="O24" s="117" t="s">
        <v>1516</v>
      </c>
    </row>
    <row r="25" spans="2:43" ht="45" customHeight="1" x14ac:dyDescent="0.3">
      <c r="B25">
        <f t="shared" si="0"/>
        <v>12</v>
      </c>
      <c r="C25" s="41" t="str">
        <f t="shared" si="1"/>
        <v>Other</v>
      </c>
      <c r="D25" s="138" t="str">
        <f>IFERROR(VLOOKUP($B25&amp;$F$5,dfplnexp!$A:$H,4,0),"")</f>
        <v>Market Quality</v>
      </c>
      <c r="E25" s="138" t="str">
        <f>IFERROR(VLOOKUP($B25&amp;$F$5,dfplnexp!$A:$H,5,0),"")</f>
        <v>Other</v>
      </c>
      <c r="F25" s="138" t="str">
        <f>IF(IFERROR(VLOOKUP($B25&amp;$F$5,dfplnexp!$A:$H,6,0),"")=0,"",IFERROR(VLOOKUP($B25&amp;$F$5,dfplnexp!$A:$H,6,0),""))</f>
        <v>(blank)</v>
      </c>
      <c r="G25" s="139">
        <f>IFERROR(VLOOKUP($B25&amp;$F$5,dfplnexp!$A:$I,8,0),"")</f>
        <v>111755</v>
      </c>
      <c r="H25" s="120">
        <v>0</v>
      </c>
      <c r="I25" s="123">
        <v>0</v>
      </c>
      <c r="J25" s="139" t="str">
        <f>IF(D25="","",IFERROR(VLOOKUP(C25,units!A:D,4,0),"N/A"))</f>
        <v>N/A</v>
      </c>
      <c r="K25" s="120" t="s">
        <v>384</v>
      </c>
      <c r="L25" s="117" t="s">
        <v>2905</v>
      </c>
      <c r="M25" s="117" t="s">
        <v>385</v>
      </c>
      <c r="N25" s="117" t="s">
        <v>2909</v>
      </c>
      <c r="O25" s="117" t="s">
        <v>1516</v>
      </c>
    </row>
    <row r="26" spans="2:43" ht="45" customHeight="1" x14ac:dyDescent="0.3">
      <c r="B26">
        <f t="shared" si="0"/>
        <v>13</v>
      </c>
      <c r="C26" s="41" t="str">
        <f t="shared" si="1"/>
        <v>Other</v>
      </c>
      <c r="D26" s="138" t="str">
        <f>IFERROR(VLOOKUP($B26&amp;$F$5,dfplnexp!$A:$H,4,0),"")</f>
        <v>Step-down in-reach</v>
      </c>
      <c r="E26" s="138" t="str">
        <f>IFERROR(VLOOKUP($B26&amp;$F$5,dfplnexp!$A:$H,5,0),"")</f>
        <v>Other</v>
      </c>
      <c r="F26" s="138" t="str">
        <f>IF(IFERROR(VLOOKUP($B26&amp;$F$5,dfplnexp!$A:$H,6,0),"")=0,"",IFERROR(VLOOKUP($B26&amp;$F$5,dfplnexp!$A:$H,6,0),""))</f>
        <v>(blank)</v>
      </c>
      <c r="G26" s="139">
        <f>IFERROR(VLOOKUP($B26&amp;$F$5,dfplnexp!$A:$I,8,0),"")</f>
        <v>15000</v>
      </c>
      <c r="H26" s="120">
        <v>0</v>
      </c>
      <c r="I26" s="123">
        <v>0</v>
      </c>
      <c r="J26" s="139" t="str">
        <f>IF(D26="","",IFERROR(VLOOKUP(C26,units!A:D,4,0),"N/A"))</f>
        <v>N/A</v>
      </c>
      <c r="K26" s="120" t="s">
        <v>384</v>
      </c>
      <c r="L26" s="117" t="s">
        <v>2905</v>
      </c>
      <c r="M26" s="117" t="s">
        <v>385</v>
      </c>
      <c r="N26" s="117" t="s">
        <v>2909</v>
      </c>
      <c r="O26" s="117" t="s">
        <v>1516</v>
      </c>
    </row>
    <row r="27" spans="2:43" ht="45" customHeight="1" x14ac:dyDescent="0.3">
      <c r="B27">
        <f t="shared" si="0"/>
        <v>14</v>
      </c>
      <c r="C27" s="41" t="str">
        <f t="shared" si="1"/>
        <v/>
      </c>
      <c r="D27" s="138" t="str">
        <f>IFERROR(VLOOKUP($B27&amp;$F$5,dfplnexp!$A:$H,4,0),"")</f>
        <v/>
      </c>
      <c r="E27" s="138" t="str">
        <f>IFERROR(VLOOKUP($B27&amp;$F$5,dfplnexp!$A:$H,5,0),"")</f>
        <v/>
      </c>
      <c r="F27" s="138" t="str">
        <f>IF(IFERROR(VLOOKUP($B27&amp;$F$5,dfplnexp!$A:$H,6,0),"")=0,"",IFERROR(VLOOKUP($B27&amp;$F$5,dfplnexp!$A:$H,6,0),""))</f>
        <v/>
      </c>
      <c r="G27" s="139" t="str">
        <f>IFERROR(VLOOKUP($B27&amp;$F$5,dfplnexp!$A:$I,8,0),"")</f>
        <v/>
      </c>
      <c r="H27" s="120"/>
      <c r="I27" s="123"/>
      <c r="J27" s="139" t="str">
        <f>IF(D27="","",IFERROR(VLOOKUP(C27,units!A:D,4,0),"N/A"))</f>
        <v/>
      </c>
      <c r="K27" s="120"/>
      <c r="L27" s="117"/>
      <c r="M27" s="117"/>
      <c r="N27" s="117"/>
      <c r="O27" s="117"/>
    </row>
    <row r="28" spans="2:43" ht="45" customHeight="1" x14ac:dyDescent="0.3">
      <c r="B28">
        <f t="shared" si="0"/>
        <v>15</v>
      </c>
      <c r="C28" s="41" t="str">
        <f t="shared" si="1"/>
        <v/>
      </c>
      <c r="D28" s="138" t="str">
        <f>IFERROR(VLOOKUP($B28&amp;$F$5,dfplnexp!$A:$H,4,0),"")</f>
        <v/>
      </c>
      <c r="E28" s="138" t="str">
        <f>IFERROR(VLOOKUP($B28&amp;$F$5,dfplnexp!$A:$H,5,0),"")</f>
        <v/>
      </c>
      <c r="F28" s="138" t="str">
        <f>IF(IFERROR(VLOOKUP($B28&amp;$F$5,dfplnexp!$A:$H,6,0),"")=0,"",IFERROR(VLOOKUP($B28&amp;$F$5,dfplnexp!$A:$H,6,0),""))</f>
        <v/>
      </c>
      <c r="G28" s="139" t="str">
        <f>IFERROR(VLOOKUP($B28&amp;$F$5,dfplnexp!$A:$I,8,0),"")</f>
        <v/>
      </c>
      <c r="H28" s="120"/>
      <c r="I28" s="123"/>
      <c r="J28" s="139" t="str">
        <f>IF(D28="","",IFERROR(VLOOKUP(C28,units!A:D,4,0),"N/A"))</f>
        <v/>
      </c>
      <c r="K28" s="120"/>
      <c r="L28" s="117"/>
      <c r="M28" s="117"/>
      <c r="N28" s="117"/>
      <c r="O28" s="117"/>
    </row>
    <row r="29" spans="2:43" ht="45" customHeight="1" x14ac:dyDescent="0.3">
      <c r="B29">
        <f t="shared" si="0"/>
        <v>16</v>
      </c>
      <c r="C29" s="41" t="str">
        <f t="shared" si="1"/>
        <v/>
      </c>
      <c r="D29" s="138" t="str">
        <f>IFERROR(VLOOKUP($B29&amp;$F$5,dfplnexp!$A:$H,4,0),"")</f>
        <v/>
      </c>
      <c r="E29" s="138" t="str">
        <f>IFERROR(VLOOKUP($B29&amp;$F$5,dfplnexp!$A:$H,5,0),"")</f>
        <v/>
      </c>
      <c r="F29" s="138" t="str">
        <f>IF(IFERROR(VLOOKUP($B29&amp;$F$5,dfplnexp!$A:$H,6,0),"")=0,"",IFERROR(VLOOKUP($B29&amp;$F$5,dfplnexp!$A:$H,6,0),""))</f>
        <v/>
      </c>
      <c r="G29" s="139" t="str">
        <f>IFERROR(VLOOKUP($B29&amp;$F$5,dfplnexp!$A:$I,8,0),"")</f>
        <v/>
      </c>
      <c r="H29" s="120"/>
      <c r="I29" s="123"/>
      <c r="J29" s="139" t="str">
        <f>IF(D29="","",IFERROR(VLOOKUP(C29,units!A:D,4,0),"N/A"))</f>
        <v/>
      </c>
      <c r="K29" s="120"/>
      <c r="L29" s="117"/>
      <c r="M29" s="117"/>
      <c r="N29" s="117"/>
      <c r="O29" s="117"/>
    </row>
    <row r="30" spans="2:43" ht="45" customHeight="1" x14ac:dyDescent="0.3">
      <c r="B30">
        <f t="shared" si="0"/>
        <v>17</v>
      </c>
      <c r="C30" s="41" t="str">
        <f t="shared" si="1"/>
        <v/>
      </c>
      <c r="D30" s="138" t="str">
        <f>IFERROR(VLOOKUP($B30&amp;$F$5,dfplnexp!$A:$H,4,0),"")</f>
        <v/>
      </c>
      <c r="E30" s="138" t="str">
        <f>IFERROR(VLOOKUP($B30&amp;$F$5,dfplnexp!$A:$H,5,0),"")</f>
        <v/>
      </c>
      <c r="F30" s="138" t="str">
        <f>IF(IFERROR(VLOOKUP($B30&amp;$F$5,dfplnexp!$A:$H,6,0),"")=0,"",IFERROR(VLOOKUP($B30&amp;$F$5,dfplnexp!$A:$H,6,0),""))</f>
        <v/>
      </c>
      <c r="G30" s="139" t="str">
        <f>IFERROR(VLOOKUP($B30&amp;$F$5,dfplnexp!$A:$I,8,0),"")</f>
        <v/>
      </c>
      <c r="H30" s="120"/>
      <c r="I30" s="123"/>
      <c r="J30" s="139" t="str">
        <f>IF(D30="","",IFERROR(VLOOKUP(C30,units!A:D,4,0),"N/A"))</f>
        <v/>
      </c>
      <c r="K30" s="120"/>
      <c r="L30" s="117"/>
      <c r="M30" s="117"/>
      <c r="N30" s="117"/>
      <c r="O30" s="117"/>
    </row>
    <row r="31" spans="2:43" ht="45" customHeight="1" x14ac:dyDescent="0.3">
      <c r="B31">
        <f t="shared" si="0"/>
        <v>18</v>
      </c>
      <c r="C31" s="41" t="str">
        <f t="shared" si="1"/>
        <v/>
      </c>
      <c r="D31" s="138" t="str">
        <f>IFERROR(VLOOKUP($B31&amp;$F$5,dfplnexp!$A:$H,4,0),"")</f>
        <v/>
      </c>
      <c r="E31" s="138" t="str">
        <f>IFERROR(VLOOKUP($B31&amp;$F$5,dfplnexp!$A:$H,5,0),"")</f>
        <v/>
      </c>
      <c r="F31" s="138" t="str">
        <f>IF(IFERROR(VLOOKUP($B31&amp;$F$5,dfplnexp!$A:$H,6,0),"")=0,"",IFERROR(VLOOKUP($B31&amp;$F$5,dfplnexp!$A:$H,6,0),""))</f>
        <v/>
      </c>
      <c r="G31" s="139" t="str">
        <f>IFERROR(VLOOKUP($B31&amp;$F$5,dfplnexp!$A:$I,8,0),"")</f>
        <v/>
      </c>
      <c r="H31" s="120"/>
      <c r="I31" s="123"/>
      <c r="J31" s="139" t="str">
        <f>IF(D31="","",IFERROR(VLOOKUP(C31,units!A:D,4,0),"N/A"))</f>
        <v/>
      </c>
      <c r="K31" s="120"/>
      <c r="L31" s="117"/>
      <c r="M31" s="117"/>
      <c r="N31" s="117"/>
      <c r="O31" s="117"/>
    </row>
    <row r="32" spans="2:43" ht="45" customHeight="1" x14ac:dyDescent="0.3">
      <c r="B32">
        <f t="shared" si="0"/>
        <v>19</v>
      </c>
      <c r="C32" s="41" t="str">
        <f t="shared" si="1"/>
        <v/>
      </c>
      <c r="D32" s="138" t="str">
        <f>IFERROR(VLOOKUP($B32&amp;$F$5,dfplnexp!$A:$H,4,0),"")</f>
        <v/>
      </c>
      <c r="E32" s="138" t="str">
        <f>IFERROR(VLOOKUP($B32&amp;$F$5,dfplnexp!$A:$H,5,0),"")</f>
        <v/>
      </c>
      <c r="F32" s="138" t="str">
        <f>IF(IFERROR(VLOOKUP($B32&amp;$F$5,dfplnexp!$A:$H,6,0),"")=0,"",IFERROR(VLOOKUP($B32&amp;$F$5,dfplnexp!$A:$H,6,0),""))</f>
        <v/>
      </c>
      <c r="G32" s="139" t="str">
        <f>IFERROR(VLOOKUP($B32&amp;$F$5,dfplnexp!$A:$I,8,0),"")</f>
        <v/>
      </c>
      <c r="H32" s="120"/>
      <c r="I32" s="123"/>
      <c r="J32" s="139" t="str">
        <f>IF(D32="","",IFERROR(VLOOKUP(C32,units!A:D,4,0),"N/A"))</f>
        <v/>
      </c>
      <c r="K32" s="120"/>
      <c r="L32" s="117"/>
      <c r="M32" s="117"/>
      <c r="N32" s="117"/>
      <c r="O32" s="117"/>
    </row>
    <row r="33" spans="2:15" ht="45" customHeight="1" x14ac:dyDescent="0.3">
      <c r="B33">
        <f t="shared" si="0"/>
        <v>20</v>
      </c>
      <c r="C33" s="41" t="str">
        <f t="shared" si="1"/>
        <v/>
      </c>
      <c r="D33" s="138" t="str">
        <f>IFERROR(VLOOKUP($B33&amp;$F$5,dfplnexp!$A:$H,4,0),"")</f>
        <v/>
      </c>
      <c r="E33" s="138" t="str">
        <f>IFERROR(VLOOKUP($B33&amp;$F$5,dfplnexp!$A:$H,5,0),"")</f>
        <v/>
      </c>
      <c r="F33" s="138" t="str">
        <f>IF(IFERROR(VLOOKUP($B33&amp;$F$5,dfplnexp!$A:$H,6,0),"")=0,"",IFERROR(VLOOKUP($B33&amp;$F$5,dfplnexp!$A:$H,6,0),""))</f>
        <v/>
      </c>
      <c r="G33" s="139" t="str">
        <f>IFERROR(VLOOKUP($B33&amp;$F$5,dfplnexp!$A:$I,8,0),"")</f>
        <v/>
      </c>
      <c r="H33" s="120"/>
      <c r="I33" s="123"/>
      <c r="J33" s="139" t="str">
        <f>IF(D33="","",IFERROR(VLOOKUP(C33,units!A:D,4,0),"N/A"))</f>
        <v/>
      </c>
      <c r="K33" s="120"/>
      <c r="L33" s="117"/>
      <c r="M33" s="117"/>
      <c r="N33" s="117"/>
      <c r="O33" s="117"/>
    </row>
    <row r="34" spans="2:15" ht="45" customHeight="1" x14ac:dyDescent="0.3">
      <c r="B34">
        <f t="shared" si="0"/>
        <v>21</v>
      </c>
      <c r="C34" s="41" t="str">
        <f t="shared" si="1"/>
        <v/>
      </c>
      <c r="D34" s="138" t="str">
        <f>IFERROR(VLOOKUP($B34&amp;$F$5,dfplnexp!$A:$H,4,0),"")</f>
        <v/>
      </c>
      <c r="E34" s="138" t="str">
        <f>IFERROR(VLOOKUP($B34&amp;$F$5,dfplnexp!$A:$H,5,0),"")</f>
        <v/>
      </c>
      <c r="F34" s="138" t="str">
        <f>IF(IFERROR(VLOOKUP($B34&amp;$F$5,dfplnexp!$A:$H,6,0),"")=0,"",IFERROR(VLOOKUP($B34&amp;$F$5,dfplnexp!$A:$H,6,0),""))</f>
        <v/>
      </c>
      <c r="G34" s="139" t="str">
        <f>IFERROR(VLOOKUP($B34&amp;$F$5,dfplnexp!$A:$I,8,0),"")</f>
        <v/>
      </c>
      <c r="H34" s="120"/>
      <c r="I34" s="123"/>
      <c r="J34" s="139" t="str">
        <f>IF(D34="","",IFERROR(VLOOKUP(C34,units!A:D,4,0),"N/A"))</f>
        <v/>
      </c>
      <c r="K34" s="120"/>
      <c r="L34" s="117"/>
      <c r="M34" s="117"/>
      <c r="N34" s="117"/>
      <c r="O34" s="117"/>
    </row>
    <row r="35" spans="2:15" ht="45" customHeight="1" x14ac:dyDescent="0.3">
      <c r="B35">
        <f t="shared" si="0"/>
        <v>22</v>
      </c>
      <c r="C35" s="41" t="str">
        <f t="shared" si="1"/>
        <v/>
      </c>
      <c r="D35" s="138" t="str">
        <f>IFERROR(VLOOKUP($B35&amp;$F$5,dfplnexp!$A:$H,4,0),"")</f>
        <v/>
      </c>
      <c r="E35" s="138" t="str">
        <f>IFERROR(VLOOKUP($B35&amp;$F$5,dfplnexp!$A:$H,5,0),"")</f>
        <v/>
      </c>
      <c r="F35" s="138" t="str">
        <f>IF(IFERROR(VLOOKUP($B35&amp;$F$5,dfplnexp!$A:$H,6,0),"")=0,"",IFERROR(VLOOKUP($B35&amp;$F$5,dfplnexp!$A:$H,6,0),""))</f>
        <v/>
      </c>
      <c r="G35" s="139" t="str">
        <f>IFERROR(VLOOKUP($B35&amp;$F$5,dfplnexp!$A:$I,8,0),"")</f>
        <v/>
      </c>
      <c r="H35" s="120"/>
      <c r="I35" s="123"/>
      <c r="J35" s="139" t="str">
        <f>IF(D35="","",IFERROR(VLOOKUP(C35,units!A:D,4,0),"N/A"))</f>
        <v/>
      </c>
      <c r="K35" s="120"/>
      <c r="L35" s="117"/>
      <c r="M35" s="117"/>
      <c r="N35" s="117"/>
      <c r="O35" s="117"/>
    </row>
    <row r="36" spans="2:15" ht="45" customHeight="1" x14ac:dyDescent="0.3">
      <c r="B36">
        <f t="shared" si="0"/>
        <v>23</v>
      </c>
      <c r="C36" s="41" t="str">
        <f t="shared" si="1"/>
        <v/>
      </c>
      <c r="D36" s="138" t="str">
        <f>IFERROR(VLOOKUP($B36&amp;$F$5,dfplnexp!$A:$H,4,0),"")</f>
        <v/>
      </c>
      <c r="E36" s="138" t="str">
        <f>IFERROR(VLOOKUP($B36&amp;$F$5,dfplnexp!$A:$H,5,0),"")</f>
        <v/>
      </c>
      <c r="F36" s="138" t="str">
        <f>IF(IFERROR(VLOOKUP($B36&amp;$F$5,dfplnexp!$A:$H,6,0),"")=0,"",IFERROR(VLOOKUP($B36&amp;$F$5,dfplnexp!$A:$H,6,0),""))</f>
        <v/>
      </c>
      <c r="G36" s="139" t="str">
        <f>IFERROR(VLOOKUP($B36&amp;$F$5,dfplnexp!$A:$I,8,0),"")</f>
        <v/>
      </c>
      <c r="H36" s="120"/>
      <c r="I36" s="123"/>
      <c r="J36" s="139" t="str">
        <f>IF(D36="","",IFERROR(VLOOKUP(C36,units!A:D,4,0),"N/A"))</f>
        <v/>
      </c>
      <c r="K36" s="120"/>
      <c r="L36" s="117"/>
      <c r="M36" s="117"/>
      <c r="N36" s="117"/>
      <c r="O36" s="117"/>
    </row>
    <row r="37" spans="2:15" ht="45" customHeight="1" x14ac:dyDescent="0.3">
      <c r="B37">
        <f t="shared" si="0"/>
        <v>24</v>
      </c>
      <c r="C37" s="41" t="str">
        <f t="shared" si="1"/>
        <v/>
      </c>
      <c r="D37" s="138" t="str">
        <f>IFERROR(VLOOKUP($B37&amp;$F$5,dfplnexp!$A:$H,4,0),"")</f>
        <v/>
      </c>
      <c r="E37" s="138" t="str">
        <f>IFERROR(VLOOKUP($B37&amp;$F$5,dfplnexp!$A:$H,5,0),"")</f>
        <v/>
      </c>
      <c r="F37" s="138" t="str">
        <f>IF(IFERROR(VLOOKUP($B37&amp;$F$5,dfplnexp!$A:$H,6,0),"")=0,"",IFERROR(VLOOKUP($B37&amp;$F$5,dfplnexp!$A:$H,6,0),""))</f>
        <v/>
      </c>
      <c r="G37" s="139" t="str">
        <f>IFERROR(VLOOKUP($B37&amp;$F$5,dfplnexp!$A:$I,8,0),"")</f>
        <v/>
      </c>
      <c r="H37" s="120"/>
      <c r="I37" s="123"/>
      <c r="J37" s="139" t="str">
        <f>IF(D37="","",IFERROR(VLOOKUP(C37,units!A:D,4,0),"N/A"))</f>
        <v/>
      </c>
      <c r="K37" s="120"/>
      <c r="L37" s="117"/>
      <c r="M37" s="117"/>
      <c r="N37" s="117"/>
      <c r="O37" s="117"/>
    </row>
    <row r="38" spans="2:15" ht="45" customHeight="1" x14ac:dyDescent="0.3">
      <c r="B38">
        <f t="shared" si="0"/>
        <v>25</v>
      </c>
      <c r="C38" s="41" t="str">
        <f t="shared" si="1"/>
        <v/>
      </c>
      <c r="D38" s="138" t="str">
        <f>IFERROR(VLOOKUP($B38&amp;$F$5,dfplnexp!$A:$H,4,0),"")</f>
        <v/>
      </c>
      <c r="E38" s="138" t="str">
        <f>IFERROR(VLOOKUP($B38&amp;$F$5,dfplnexp!$A:$H,5,0),"")</f>
        <v/>
      </c>
      <c r="F38" s="138" t="str">
        <f>IF(IFERROR(VLOOKUP($B38&amp;$F$5,dfplnexp!$A:$H,6,0),"")=0,"",IFERROR(VLOOKUP($B38&amp;$F$5,dfplnexp!$A:$H,6,0),""))</f>
        <v/>
      </c>
      <c r="G38" s="139" t="str">
        <f>IFERROR(VLOOKUP($B38&amp;$F$5,dfplnexp!$A:$I,8,0),"")</f>
        <v/>
      </c>
      <c r="H38" s="120"/>
      <c r="I38" s="123"/>
      <c r="J38" s="139" t="str">
        <f>IF(D38="","",IFERROR(VLOOKUP(C38,units!A:D,4,0),"N/A"))</f>
        <v/>
      </c>
      <c r="K38" s="120"/>
      <c r="L38" s="117"/>
      <c r="M38" s="117"/>
      <c r="N38" s="117"/>
      <c r="O38" s="117"/>
    </row>
    <row r="39" spans="2:15" ht="45" customHeight="1" x14ac:dyDescent="0.3">
      <c r="B39">
        <f t="shared" si="0"/>
        <v>26</v>
      </c>
      <c r="C39" s="41" t="str">
        <f t="shared" si="1"/>
        <v/>
      </c>
      <c r="D39" s="138" t="str">
        <f>IFERROR(VLOOKUP($B39&amp;$F$5,dfplnexp!$A:$H,4,0),"")</f>
        <v/>
      </c>
      <c r="E39" s="138" t="str">
        <f>IFERROR(VLOOKUP($B39&amp;$F$5,dfplnexp!$A:$H,5,0),"")</f>
        <v/>
      </c>
      <c r="F39" s="138" t="str">
        <f>IF(IFERROR(VLOOKUP($B39&amp;$F$5,dfplnexp!$A:$H,6,0),"")=0,"",IFERROR(VLOOKUP($B39&amp;$F$5,dfplnexp!$A:$H,6,0),""))</f>
        <v/>
      </c>
      <c r="G39" s="139" t="str">
        <f>IFERROR(VLOOKUP($B39&amp;$F$5,dfplnexp!$A:$I,8,0),"")</f>
        <v/>
      </c>
      <c r="H39" s="120"/>
      <c r="I39" s="123"/>
      <c r="J39" s="139" t="str">
        <f>IF(D39="","",IFERROR(VLOOKUP(C39,units!A:D,4,0),"N/A"))</f>
        <v/>
      </c>
      <c r="K39" s="120"/>
      <c r="L39" s="117"/>
      <c r="M39" s="117"/>
      <c r="N39" s="117"/>
      <c r="O39" s="117"/>
    </row>
    <row r="40" spans="2:15" ht="45" customHeight="1" x14ac:dyDescent="0.3">
      <c r="B40">
        <f t="shared" si="0"/>
        <v>27</v>
      </c>
      <c r="C40" s="41" t="str">
        <f t="shared" si="1"/>
        <v/>
      </c>
      <c r="D40" s="138" t="str">
        <f>IFERROR(VLOOKUP($B40&amp;$F$5,dfplnexp!$A:$H,4,0),"")</f>
        <v/>
      </c>
      <c r="E40" s="138" t="str">
        <f>IFERROR(VLOOKUP($B40&amp;$F$5,dfplnexp!$A:$H,5,0),"")</f>
        <v/>
      </c>
      <c r="F40" s="138" t="str">
        <f>IF(IFERROR(VLOOKUP($B40&amp;$F$5,dfplnexp!$A:$H,6,0),"")=0,"",IFERROR(VLOOKUP($B40&amp;$F$5,dfplnexp!$A:$H,6,0),""))</f>
        <v/>
      </c>
      <c r="G40" s="139" t="str">
        <f>IFERROR(VLOOKUP($B40&amp;$F$5,dfplnexp!$A:$I,8,0),"")</f>
        <v/>
      </c>
      <c r="H40" s="120"/>
      <c r="I40" s="123"/>
      <c r="J40" s="139" t="str">
        <f>IF(D40="","",IFERROR(VLOOKUP(C40,units!A:D,4,0),"N/A"))</f>
        <v/>
      </c>
      <c r="K40" s="120"/>
      <c r="L40" s="117"/>
      <c r="M40" s="117"/>
      <c r="N40" s="117"/>
      <c r="O40" s="117"/>
    </row>
    <row r="41" spans="2:15" ht="45" customHeight="1" x14ac:dyDescent="0.3">
      <c r="B41">
        <f t="shared" si="0"/>
        <v>28</v>
      </c>
      <c r="C41" s="41" t="str">
        <f t="shared" si="1"/>
        <v/>
      </c>
      <c r="D41" s="138" t="str">
        <f>IFERROR(VLOOKUP($B41&amp;$F$5,dfplnexp!$A:$H,4,0),"")</f>
        <v/>
      </c>
      <c r="E41" s="138" t="str">
        <f>IFERROR(VLOOKUP($B41&amp;$F$5,dfplnexp!$A:$H,5,0),"")</f>
        <v/>
      </c>
      <c r="F41" s="138" t="str">
        <f>IF(IFERROR(VLOOKUP($B41&amp;$F$5,dfplnexp!$A:$H,6,0),"")=0,"",IFERROR(VLOOKUP($B41&amp;$F$5,dfplnexp!$A:$H,6,0),""))</f>
        <v/>
      </c>
      <c r="G41" s="139" t="str">
        <f>IFERROR(VLOOKUP($B41&amp;$F$5,dfplnexp!$A:$I,8,0),"")</f>
        <v/>
      </c>
      <c r="H41" s="120"/>
      <c r="I41" s="123"/>
      <c r="J41" s="139" t="str">
        <f>IF(D41="","",IFERROR(VLOOKUP(C41,units!A:D,4,0),"N/A"))</f>
        <v/>
      </c>
      <c r="K41" s="120"/>
      <c r="L41" s="117"/>
      <c r="M41" s="117"/>
      <c r="N41" s="117"/>
      <c r="O41" s="117"/>
    </row>
    <row r="42" spans="2:15" ht="45" customHeight="1" x14ac:dyDescent="0.3">
      <c r="B42">
        <f t="shared" si="0"/>
        <v>29</v>
      </c>
      <c r="C42" s="41" t="str">
        <f t="shared" si="1"/>
        <v/>
      </c>
      <c r="D42" s="138" t="str">
        <f>IFERROR(VLOOKUP($B42&amp;$F$5,dfplnexp!$A:$H,4,0),"")</f>
        <v/>
      </c>
      <c r="E42" s="138" t="str">
        <f>IFERROR(VLOOKUP($B42&amp;$F$5,dfplnexp!$A:$H,5,0),"")</f>
        <v/>
      </c>
      <c r="F42" s="138" t="str">
        <f>IF(IFERROR(VLOOKUP($B42&amp;$F$5,dfplnexp!$A:$H,6,0),"")=0,"",IFERROR(VLOOKUP($B42&amp;$F$5,dfplnexp!$A:$H,6,0),""))</f>
        <v/>
      </c>
      <c r="G42" s="139" t="str">
        <f>IFERROR(VLOOKUP($B42&amp;$F$5,dfplnexp!$A:$I,8,0),"")</f>
        <v/>
      </c>
      <c r="H42" s="120"/>
      <c r="I42" s="123"/>
      <c r="J42" s="139" t="str">
        <f>IF(D42="","",IFERROR(VLOOKUP(C42,units!A:D,4,0),"N/A"))</f>
        <v/>
      </c>
      <c r="K42" s="120"/>
      <c r="L42" s="117"/>
      <c r="M42" s="117"/>
      <c r="N42" s="117"/>
      <c r="O42" s="117"/>
    </row>
    <row r="43" spans="2:15" ht="45" customHeight="1" x14ac:dyDescent="0.3">
      <c r="B43">
        <f t="shared" si="0"/>
        <v>30</v>
      </c>
      <c r="C43" s="41" t="str">
        <f t="shared" si="1"/>
        <v/>
      </c>
      <c r="D43" s="138" t="str">
        <f>IFERROR(VLOOKUP($B43&amp;$F$5,dfplnexp!$A:$H,4,0),"")</f>
        <v/>
      </c>
      <c r="E43" s="138" t="str">
        <f>IFERROR(VLOOKUP($B43&amp;$F$5,dfplnexp!$A:$H,5,0),"")</f>
        <v/>
      </c>
      <c r="F43" s="138" t="str">
        <f>IF(IFERROR(VLOOKUP($B43&amp;$F$5,dfplnexp!$A:$H,6,0),"")=0,"",IFERROR(VLOOKUP($B43&amp;$F$5,dfplnexp!$A:$H,6,0),""))</f>
        <v/>
      </c>
      <c r="G43" s="139" t="str">
        <f>IFERROR(VLOOKUP($B43&amp;$F$5,dfplnexp!$A:$I,8,0),"")</f>
        <v/>
      </c>
      <c r="H43" s="120"/>
      <c r="I43" s="123"/>
      <c r="J43" s="139" t="str">
        <f>IF(D43="","",IFERROR(VLOOKUP(C43,units!A:D,4,0),"N/A"))</f>
        <v/>
      </c>
      <c r="K43" s="120"/>
      <c r="L43" s="117"/>
      <c r="M43" s="117"/>
      <c r="N43" s="117"/>
      <c r="O43" s="117"/>
    </row>
    <row r="44" spans="2:15" ht="45" customHeight="1" x14ac:dyDescent="0.3">
      <c r="B44">
        <f t="shared" si="0"/>
        <v>31</v>
      </c>
      <c r="C44" s="41" t="str">
        <f t="shared" si="1"/>
        <v/>
      </c>
      <c r="D44" s="138" t="str">
        <f>IFERROR(VLOOKUP($B44&amp;$F$5,dfplnexp!$A:$H,4,0),"")</f>
        <v/>
      </c>
      <c r="E44" s="138" t="str">
        <f>IFERROR(VLOOKUP($B44&amp;$F$5,dfplnexp!$A:$H,5,0),"")</f>
        <v/>
      </c>
      <c r="F44" s="138" t="str">
        <f>IF(IFERROR(VLOOKUP($B44&amp;$F$5,dfplnexp!$A:$H,6,0),"")=0,"",IFERROR(VLOOKUP($B44&amp;$F$5,dfplnexp!$A:$H,6,0),""))</f>
        <v/>
      </c>
      <c r="G44" s="139" t="str">
        <f>IFERROR(VLOOKUP($B44&amp;$F$5,dfplnexp!$A:$I,8,0),"")</f>
        <v/>
      </c>
      <c r="H44" s="120"/>
      <c r="I44" s="123"/>
      <c r="J44" s="139" t="str">
        <f>IF(D44="","",IFERROR(VLOOKUP(C44,units!A:D,4,0),"N/A"))</f>
        <v/>
      </c>
      <c r="K44" s="120"/>
      <c r="L44" s="117"/>
      <c r="M44" s="117"/>
      <c r="N44" s="117"/>
      <c r="O44" s="117"/>
    </row>
    <row r="45" spans="2:15" ht="45" customHeight="1" x14ac:dyDescent="0.3">
      <c r="B45">
        <f t="shared" si="0"/>
        <v>32</v>
      </c>
      <c r="C45" s="41" t="str">
        <f t="shared" si="1"/>
        <v/>
      </c>
      <c r="D45" s="138" t="str">
        <f>IFERROR(VLOOKUP($B45&amp;$F$5,dfplnexp!$A:$H,4,0),"")</f>
        <v/>
      </c>
      <c r="E45" s="138" t="str">
        <f>IFERROR(VLOOKUP($B45&amp;$F$5,dfplnexp!$A:$H,5,0),"")</f>
        <v/>
      </c>
      <c r="F45" s="138" t="str">
        <f>IF(IFERROR(VLOOKUP($B45&amp;$F$5,dfplnexp!$A:$H,6,0),"")=0,"",IFERROR(VLOOKUP($B45&amp;$F$5,dfplnexp!$A:$H,6,0),""))</f>
        <v/>
      </c>
      <c r="G45" s="139" t="str">
        <f>IFERROR(VLOOKUP($B45&amp;$F$5,dfplnexp!$A:$I,8,0),"")</f>
        <v/>
      </c>
      <c r="H45" s="120"/>
      <c r="I45" s="123"/>
      <c r="J45" s="139" t="str">
        <f>IF(D45="","",IFERROR(VLOOKUP(C45,units!A:D,4,0),"N/A"))</f>
        <v/>
      </c>
      <c r="K45" s="120"/>
      <c r="L45" s="117"/>
      <c r="M45" s="117"/>
      <c r="N45" s="117"/>
      <c r="O45" s="117"/>
    </row>
    <row r="46" spans="2:15" ht="45" customHeight="1" x14ac:dyDescent="0.3">
      <c r="B46">
        <f t="shared" si="0"/>
        <v>33</v>
      </c>
      <c r="C46" s="41" t="str">
        <f t="shared" si="1"/>
        <v/>
      </c>
      <c r="D46" s="138" t="str">
        <f>IFERROR(VLOOKUP($B46&amp;$F$5,dfplnexp!$A:$H,4,0),"")</f>
        <v/>
      </c>
      <c r="E46" s="138" t="str">
        <f>IFERROR(VLOOKUP($B46&amp;$F$5,dfplnexp!$A:$H,5,0),"")</f>
        <v/>
      </c>
      <c r="F46" s="138" t="str">
        <f>IF(IFERROR(VLOOKUP($B46&amp;$F$5,dfplnexp!$A:$H,6,0),"")=0,"",IFERROR(VLOOKUP($B46&amp;$F$5,dfplnexp!$A:$H,6,0),""))</f>
        <v/>
      </c>
      <c r="G46" s="139" t="str">
        <f>IFERROR(VLOOKUP($B46&amp;$F$5,dfplnexp!$A:$I,8,0),"")</f>
        <v/>
      </c>
      <c r="H46" s="120"/>
      <c r="I46" s="123"/>
      <c r="J46" s="139" t="str">
        <f>IF(D46="","",IFERROR(VLOOKUP(C46,units!A:D,4,0),"N/A"))</f>
        <v/>
      </c>
      <c r="K46" s="120"/>
      <c r="L46" s="117"/>
      <c r="M46" s="117"/>
      <c r="N46" s="117"/>
      <c r="O46" s="117"/>
    </row>
    <row r="47" spans="2:15" ht="45" customHeight="1" x14ac:dyDescent="0.3">
      <c r="B47">
        <f t="shared" si="0"/>
        <v>34</v>
      </c>
      <c r="C47" s="41" t="str">
        <f t="shared" si="1"/>
        <v/>
      </c>
      <c r="D47" s="138" t="str">
        <f>IFERROR(VLOOKUP($B47&amp;$F$5,dfplnexp!$A:$H,4,0),"")</f>
        <v/>
      </c>
      <c r="E47" s="138" t="str">
        <f>IFERROR(VLOOKUP($B47&amp;$F$5,dfplnexp!$A:$H,5,0),"")</f>
        <v/>
      </c>
      <c r="F47" s="138" t="str">
        <f>IF(IFERROR(VLOOKUP($B47&amp;$F$5,dfplnexp!$A:$H,6,0),"")=0,"",IFERROR(VLOOKUP($B47&amp;$F$5,dfplnexp!$A:$H,6,0),""))</f>
        <v/>
      </c>
      <c r="G47" s="139" t="str">
        <f>IFERROR(VLOOKUP($B47&amp;$F$5,dfplnexp!$A:$I,8,0),"")</f>
        <v/>
      </c>
      <c r="H47" s="120"/>
      <c r="I47" s="123"/>
      <c r="J47" s="139" t="str">
        <f>IF(D47="","",IFERROR(VLOOKUP(C47,units!A:D,4,0),"N/A"))</f>
        <v/>
      </c>
      <c r="K47" s="120"/>
      <c r="L47" s="117"/>
      <c r="M47" s="117"/>
      <c r="N47" s="117"/>
      <c r="O47" s="117"/>
    </row>
    <row r="48" spans="2:15" ht="45" customHeight="1" x14ac:dyDescent="0.3">
      <c r="B48">
        <f t="shared" si="0"/>
        <v>35</v>
      </c>
      <c r="C48" s="41" t="str">
        <f t="shared" si="1"/>
        <v/>
      </c>
      <c r="D48" s="138" t="str">
        <f>IFERROR(VLOOKUP($B48&amp;$F$5,dfplnexp!$A:$H,4,0),"")</f>
        <v/>
      </c>
      <c r="E48" s="138" t="str">
        <f>IFERROR(VLOOKUP($B48&amp;$F$5,dfplnexp!$A:$H,5,0),"")</f>
        <v/>
      </c>
      <c r="F48" s="138" t="str">
        <f>IF(IFERROR(VLOOKUP($B48&amp;$F$5,dfplnexp!$A:$H,6,0),"")=0,"",IFERROR(VLOOKUP($B48&amp;$F$5,dfplnexp!$A:$H,6,0),""))</f>
        <v/>
      </c>
      <c r="G48" s="139" t="str">
        <f>IFERROR(VLOOKUP($B48&amp;$F$5,dfplnexp!$A:$I,8,0),"")</f>
        <v/>
      </c>
      <c r="H48" s="120"/>
      <c r="I48" s="123"/>
      <c r="J48" s="139" t="str">
        <f>IF(D48="","",IFERROR(VLOOKUP(C48,units!A:D,4,0),"N/A"))</f>
        <v/>
      </c>
      <c r="K48" s="120"/>
      <c r="L48" s="117"/>
      <c r="M48" s="117"/>
      <c r="N48" s="117"/>
      <c r="O48" s="117"/>
    </row>
    <row r="49" spans="2:15" ht="45" customHeight="1" x14ac:dyDescent="0.3">
      <c r="B49">
        <f t="shared" si="0"/>
        <v>36</v>
      </c>
      <c r="C49" s="41" t="str">
        <f t="shared" si="1"/>
        <v/>
      </c>
      <c r="D49" s="138" t="str">
        <f>IFERROR(VLOOKUP($B49&amp;$F$5,dfplnexp!$A:$H,4,0),"")</f>
        <v/>
      </c>
      <c r="E49" s="138" t="str">
        <f>IFERROR(VLOOKUP($B49&amp;$F$5,dfplnexp!$A:$H,5,0),"")</f>
        <v/>
      </c>
      <c r="F49" s="138" t="str">
        <f>IF(IFERROR(VLOOKUP($B49&amp;$F$5,dfplnexp!$A:$H,6,0),"")=0,"",IFERROR(VLOOKUP($B49&amp;$F$5,dfplnexp!$A:$H,6,0),""))</f>
        <v/>
      </c>
      <c r="G49" s="139" t="str">
        <f>IFERROR(VLOOKUP($B49&amp;$F$5,dfplnexp!$A:$I,8,0),"")</f>
        <v/>
      </c>
      <c r="H49" s="120"/>
      <c r="I49" s="123"/>
      <c r="J49" s="139" t="str">
        <f>IF(D49="","",IFERROR(VLOOKUP(C49,units!A:D,4,0),"N/A"))</f>
        <v/>
      </c>
      <c r="K49" s="120"/>
      <c r="L49" s="117"/>
      <c r="M49" s="117"/>
      <c r="N49" s="117"/>
      <c r="O49" s="117"/>
    </row>
    <row r="50" spans="2:15" ht="45" customHeight="1" x14ac:dyDescent="0.3">
      <c r="B50">
        <f t="shared" si="0"/>
        <v>37</v>
      </c>
      <c r="C50" s="41" t="str">
        <f t="shared" si="1"/>
        <v/>
      </c>
      <c r="D50" s="138" t="str">
        <f>IFERROR(VLOOKUP($B50&amp;$F$5,dfplnexp!$A:$H,4,0),"")</f>
        <v/>
      </c>
      <c r="E50" s="138" t="str">
        <f>IFERROR(VLOOKUP($B50&amp;$F$5,dfplnexp!$A:$H,5,0),"")</f>
        <v/>
      </c>
      <c r="F50" s="138" t="str">
        <f>IF(IFERROR(VLOOKUP($B50&amp;$F$5,dfplnexp!$A:$H,6,0),"")=0,"",IFERROR(VLOOKUP($B50&amp;$F$5,dfplnexp!$A:$H,6,0),""))</f>
        <v/>
      </c>
      <c r="G50" s="139" t="str">
        <f>IFERROR(VLOOKUP($B50&amp;$F$5,dfplnexp!$A:$I,8,0),"")</f>
        <v/>
      </c>
      <c r="H50" s="120"/>
      <c r="I50" s="123"/>
      <c r="J50" s="139" t="str">
        <f>IF(D50="","",IFERROR(VLOOKUP(C50,units!A:D,4,0),"N/A"))</f>
        <v/>
      </c>
      <c r="K50" s="120"/>
      <c r="L50" s="117"/>
      <c r="M50" s="117"/>
      <c r="N50" s="117"/>
      <c r="O50" s="117"/>
    </row>
    <row r="51" spans="2:15" ht="45" customHeight="1" x14ac:dyDescent="0.3">
      <c r="B51">
        <f t="shared" si="0"/>
        <v>38</v>
      </c>
      <c r="C51" s="41" t="str">
        <f t="shared" si="1"/>
        <v/>
      </c>
      <c r="D51" s="138" t="str">
        <f>IFERROR(VLOOKUP($B51&amp;$F$5,dfplnexp!$A:$H,4,0),"")</f>
        <v/>
      </c>
      <c r="E51" s="138" t="str">
        <f>IFERROR(VLOOKUP($B51&amp;$F$5,dfplnexp!$A:$H,5,0),"")</f>
        <v/>
      </c>
      <c r="F51" s="138" t="str">
        <f>IF(IFERROR(VLOOKUP($B51&amp;$F$5,dfplnexp!$A:$H,6,0),"")=0,"",IFERROR(VLOOKUP($B51&amp;$F$5,dfplnexp!$A:$H,6,0),""))</f>
        <v/>
      </c>
      <c r="G51" s="139" t="str">
        <f>IFERROR(VLOOKUP($B51&amp;$F$5,dfplnexp!$A:$I,8,0),"")</f>
        <v/>
      </c>
      <c r="H51" s="120"/>
      <c r="I51" s="123"/>
      <c r="J51" s="139" t="str">
        <f>IF(D51="","",IFERROR(VLOOKUP(C51,units!A:D,4,0),"N/A"))</f>
        <v/>
      </c>
      <c r="K51" s="120"/>
      <c r="L51" s="117"/>
      <c r="M51" s="117"/>
      <c r="N51" s="117"/>
      <c r="O51" s="117"/>
    </row>
    <row r="52" spans="2:15" ht="45" customHeight="1" x14ac:dyDescent="0.3">
      <c r="B52">
        <f t="shared" si="0"/>
        <v>39</v>
      </c>
      <c r="C52" s="41" t="str">
        <f t="shared" si="1"/>
        <v/>
      </c>
      <c r="D52" s="138" t="str">
        <f>IFERROR(VLOOKUP($B52&amp;$F$5,dfplnexp!$A:$H,4,0),"")</f>
        <v/>
      </c>
      <c r="E52" s="138" t="str">
        <f>IFERROR(VLOOKUP($B52&amp;$F$5,dfplnexp!$A:$H,5,0),"")</f>
        <v/>
      </c>
      <c r="F52" s="138" t="str">
        <f>IF(IFERROR(VLOOKUP($B52&amp;$F$5,dfplnexp!$A:$H,6,0),"")=0,"",IFERROR(VLOOKUP($B52&amp;$F$5,dfplnexp!$A:$H,6,0),""))</f>
        <v/>
      </c>
      <c r="G52" s="139" t="str">
        <f>IFERROR(VLOOKUP($B52&amp;$F$5,dfplnexp!$A:$I,8,0),"")</f>
        <v/>
      </c>
      <c r="H52" s="120"/>
      <c r="I52" s="123"/>
      <c r="J52" s="139" t="str">
        <f>IF(D52="","",IFERROR(VLOOKUP(C52,units!A:D,4,0),"N/A"))</f>
        <v/>
      </c>
      <c r="K52" s="120"/>
      <c r="L52" s="117"/>
      <c r="M52" s="117"/>
      <c r="N52" s="117"/>
      <c r="O52" s="117"/>
    </row>
    <row r="53" spans="2:15" ht="45" customHeight="1" x14ac:dyDescent="0.3">
      <c r="B53">
        <f t="shared" si="0"/>
        <v>40</v>
      </c>
      <c r="C53" s="41" t="str">
        <f t="shared" si="1"/>
        <v/>
      </c>
      <c r="D53" s="138" t="str">
        <f>IFERROR(VLOOKUP($B53&amp;$F$5,dfplnexp!$A:$H,4,0),"")</f>
        <v/>
      </c>
      <c r="E53" s="138" t="str">
        <f>IFERROR(VLOOKUP($B53&amp;$F$5,dfplnexp!$A:$H,5,0),"")</f>
        <v/>
      </c>
      <c r="F53" s="138" t="str">
        <f>IF(IFERROR(VLOOKUP($B53&amp;$F$5,dfplnexp!$A:$H,6,0),"")=0,"",IFERROR(VLOOKUP($B53&amp;$F$5,dfplnexp!$A:$H,6,0),""))</f>
        <v/>
      </c>
      <c r="G53" s="139" t="str">
        <f>IFERROR(VLOOKUP($B53&amp;$F$5,dfplnexp!$A:$I,8,0),"")</f>
        <v/>
      </c>
      <c r="H53" s="120"/>
      <c r="I53" s="123"/>
      <c r="J53" s="139" t="str">
        <f>IF(D53="","",IFERROR(VLOOKUP(C53,units!A:D,4,0),"N/A"))</f>
        <v/>
      </c>
      <c r="K53" s="120"/>
      <c r="L53" s="117"/>
      <c r="M53" s="117"/>
      <c r="N53" s="117"/>
      <c r="O53" s="117"/>
    </row>
    <row r="54" spans="2:15" ht="45" customHeight="1" x14ac:dyDescent="0.3">
      <c r="B54">
        <f t="shared" si="0"/>
        <v>41</v>
      </c>
      <c r="C54" s="41" t="str">
        <f t="shared" si="1"/>
        <v/>
      </c>
      <c r="D54" s="138" t="str">
        <f>IFERROR(VLOOKUP($B54&amp;$F$5,dfplnexp!$A:$H,4,0),"")</f>
        <v/>
      </c>
      <c r="E54" s="138" t="str">
        <f>IFERROR(VLOOKUP($B54&amp;$F$5,dfplnexp!$A:$H,5,0),"")</f>
        <v/>
      </c>
      <c r="F54" s="138" t="str">
        <f>IF(IFERROR(VLOOKUP($B54&amp;$F$5,dfplnexp!$A:$H,6,0),"")=0,"",IFERROR(VLOOKUP($B54&amp;$F$5,dfplnexp!$A:$H,6,0),""))</f>
        <v/>
      </c>
      <c r="G54" s="139" t="str">
        <f>IFERROR(VLOOKUP($B54&amp;$F$5,dfplnexp!$A:$I,8,0),"")</f>
        <v/>
      </c>
      <c r="H54" s="120"/>
      <c r="I54" s="123"/>
      <c r="J54" s="139" t="str">
        <f>IF(D54="","",IFERROR(VLOOKUP(C54,units!A:D,4,0),"N/A"))</f>
        <v/>
      </c>
      <c r="K54" s="120"/>
      <c r="L54" s="117"/>
      <c r="M54" s="117"/>
      <c r="N54" s="117"/>
      <c r="O54" s="117"/>
    </row>
    <row r="55" spans="2:15" ht="45" customHeight="1" x14ac:dyDescent="0.3">
      <c r="B55">
        <f t="shared" si="0"/>
        <v>42</v>
      </c>
      <c r="C55" s="41" t="str">
        <f t="shared" si="1"/>
        <v/>
      </c>
      <c r="D55" s="138" t="str">
        <f>IFERROR(VLOOKUP($B55&amp;$F$5,dfplnexp!$A:$H,4,0),"")</f>
        <v/>
      </c>
      <c r="E55" s="138" t="str">
        <f>IFERROR(VLOOKUP($B55&amp;$F$5,dfplnexp!$A:$H,5,0),"")</f>
        <v/>
      </c>
      <c r="F55" s="138" t="str">
        <f>IF(IFERROR(VLOOKUP($B55&amp;$F$5,dfplnexp!$A:$H,6,0),"")=0,"",IFERROR(VLOOKUP($B55&amp;$F$5,dfplnexp!$A:$H,6,0),""))</f>
        <v/>
      </c>
      <c r="G55" s="139" t="str">
        <f>IFERROR(VLOOKUP($B55&amp;$F$5,dfplnexp!$A:$I,8,0),"")</f>
        <v/>
      </c>
      <c r="H55" s="120"/>
      <c r="I55" s="123"/>
      <c r="J55" s="139" t="str">
        <f>IF(D55="","",IFERROR(VLOOKUP(C55,units!A:D,4,0),"N/A"))</f>
        <v/>
      </c>
      <c r="K55" s="120"/>
      <c r="L55" s="117"/>
      <c r="M55" s="117"/>
      <c r="N55" s="117"/>
      <c r="O55" s="117"/>
    </row>
    <row r="56" spans="2:15" ht="45" customHeight="1" x14ac:dyDescent="0.3">
      <c r="B56">
        <f t="shared" si="0"/>
        <v>43</v>
      </c>
      <c r="C56" s="41" t="str">
        <f t="shared" si="1"/>
        <v/>
      </c>
      <c r="D56" s="138" t="str">
        <f>IFERROR(VLOOKUP($B56&amp;$F$5,dfplnexp!$A:$H,4,0),"")</f>
        <v/>
      </c>
      <c r="E56" s="138" t="str">
        <f>IFERROR(VLOOKUP($B56&amp;$F$5,dfplnexp!$A:$H,5,0),"")</f>
        <v/>
      </c>
      <c r="F56" s="138" t="str">
        <f>IF(IFERROR(VLOOKUP($B56&amp;$F$5,dfplnexp!$A:$H,6,0),"")=0,"",IFERROR(VLOOKUP($B56&amp;$F$5,dfplnexp!$A:$H,6,0),""))</f>
        <v/>
      </c>
      <c r="G56" s="139" t="str">
        <f>IFERROR(VLOOKUP($B56&amp;$F$5,dfplnexp!$A:$I,8,0),"")</f>
        <v/>
      </c>
      <c r="H56" s="120"/>
      <c r="I56" s="123"/>
      <c r="J56" s="139" t="str">
        <f>IF(D56="","",IFERROR(VLOOKUP(C56,units!A:D,4,0),"N/A"))</f>
        <v/>
      </c>
      <c r="K56" s="120"/>
      <c r="L56" s="117"/>
      <c r="M56" s="117"/>
      <c r="N56" s="117"/>
      <c r="O56" s="117"/>
    </row>
    <row r="57" spans="2:15" ht="45" customHeight="1" x14ac:dyDescent="0.3">
      <c r="B57">
        <f t="shared" si="0"/>
        <v>44</v>
      </c>
      <c r="C57" s="41" t="str">
        <f t="shared" si="1"/>
        <v/>
      </c>
      <c r="D57" s="138" t="str">
        <f>IFERROR(VLOOKUP($B57&amp;$F$5,dfplnexp!$A:$H,4,0),"")</f>
        <v/>
      </c>
      <c r="E57" s="138" t="str">
        <f>IFERROR(VLOOKUP($B57&amp;$F$5,dfplnexp!$A:$H,5,0),"")</f>
        <v/>
      </c>
      <c r="F57" s="138" t="str">
        <f>IF(IFERROR(VLOOKUP($B57&amp;$F$5,dfplnexp!$A:$H,6,0),"")=0,"",IFERROR(VLOOKUP($B57&amp;$F$5,dfplnexp!$A:$H,6,0),""))</f>
        <v/>
      </c>
      <c r="G57" s="139" t="str">
        <f>IFERROR(VLOOKUP($B57&amp;$F$5,dfplnexp!$A:$I,8,0),"")</f>
        <v/>
      </c>
      <c r="H57" s="120"/>
      <c r="I57" s="123"/>
      <c r="J57" s="139" t="str">
        <f>IF(D57="","",IFERROR(VLOOKUP(C57,units!A:D,4,0),"N/A"))</f>
        <v/>
      </c>
      <c r="K57" s="120"/>
      <c r="L57" s="117"/>
      <c r="M57" s="117"/>
      <c r="N57" s="117"/>
      <c r="O57" s="117"/>
    </row>
    <row r="58" spans="2:15" ht="45" customHeight="1" x14ac:dyDescent="0.3">
      <c r="B58">
        <f t="shared" si="0"/>
        <v>45</v>
      </c>
      <c r="C58" s="41" t="str">
        <f t="shared" si="1"/>
        <v/>
      </c>
      <c r="D58" s="138" t="str">
        <f>IFERROR(VLOOKUP($B58&amp;$F$5,dfplnexp!$A:$H,4,0),"")</f>
        <v/>
      </c>
      <c r="E58" s="138" t="str">
        <f>IFERROR(VLOOKUP($B58&amp;$F$5,dfplnexp!$A:$H,5,0),"")</f>
        <v/>
      </c>
      <c r="F58" s="138" t="str">
        <f>IF(IFERROR(VLOOKUP($B58&amp;$F$5,dfplnexp!$A:$H,6,0),"")=0,"",IFERROR(VLOOKUP($B58&amp;$F$5,dfplnexp!$A:$H,6,0),""))</f>
        <v/>
      </c>
      <c r="G58" s="139" t="str">
        <f>IFERROR(VLOOKUP($B58&amp;$F$5,dfplnexp!$A:$I,8,0),"")</f>
        <v/>
      </c>
      <c r="H58" s="120"/>
      <c r="I58" s="123"/>
      <c r="J58" s="139" t="str">
        <f>IF(D58="","",IFERROR(VLOOKUP(C58,units!A:D,4,0),"N/A"))</f>
        <v/>
      </c>
      <c r="K58" s="120"/>
      <c r="L58" s="117"/>
      <c r="M58" s="117"/>
      <c r="N58" s="117"/>
      <c r="O58" s="117"/>
    </row>
    <row r="59" spans="2:15" ht="45" customHeight="1" x14ac:dyDescent="0.3">
      <c r="B59">
        <f t="shared" si="0"/>
        <v>46</v>
      </c>
      <c r="C59" s="41" t="str">
        <f t="shared" si="1"/>
        <v/>
      </c>
      <c r="D59" s="138" t="str">
        <f>IFERROR(VLOOKUP($B59&amp;$F$5,dfplnexp!$A:$H,4,0),"")</f>
        <v/>
      </c>
      <c r="E59" s="138" t="str">
        <f>IFERROR(VLOOKUP($B59&amp;$F$5,dfplnexp!$A:$H,5,0),"")</f>
        <v/>
      </c>
      <c r="F59" s="138" t="str">
        <f>IF(IFERROR(VLOOKUP($B59&amp;$F$5,dfplnexp!$A:$H,6,0),"")=0,"",IFERROR(VLOOKUP($B59&amp;$F$5,dfplnexp!$A:$H,6,0),""))</f>
        <v/>
      </c>
      <c r="G59" s="139" t="str">
        <f>IFERROR(VLOOKUP($B59&amp;$F$5,dfplnexp!$A:$I,8,0),"")</f>
        <v/>
      </c>
      <c r="H59" s="120"/>
      <c r="I59" s="123"/>
      <c r="J59" s="139" t="str">
        <f>IF(D59="","",IFERROR(VLOOKUP(C59,units!A:D,4,0),"N/A"))</f>
        <v/>
      </c>
      <c r="K59" s="120"/>
      <c r="L59" s="117"/>
      <c r="M59" s="117"/>
      <c r="N59" s="117"/>
      <c r="O59" s="117"/>
    </row>
    <row r="60" spans="2:15" ht="45" customHeight="1" x14ac:dyDescent="0.3">
      <c r="B60">
        <f t="shared" si="0"/>
        <v>47</v>
      </c>
      <c r="C60" s="41" t="str">
        <f t="shared" si="1"/>
        <v/>
      </c>
      <c r="D60" s="138" t="str">
        <f>IFERROR(VLOOKUP($B60&amp;$F$5,dfplnexp!$A:$H,4,0),"")</f>
        <v/>
      </c>
      <c r="E60" s="138" t="str">
        <f>IFERROR(VLOOKUP($B60&amp;$F$5,dfplnexp!$A:$H,5,0),"")</f>
        <v/>
      </c>
      <c r="F60" s="138" t="str">
        <f>IF(IFERROR(VLOOKUP($B60&amp;$F$5,dfplnexp!$A:$H,6,0),"")=0,"",IFERROR(VLOOKUP($B60&amp;$F$5,dfplnexp!$A:$H,6,0),""))</f>
        <v/>
      </c>
      <c r="G60" s="139" t="str">
        <f>IFERROR(VLOOKUP($B60&amp;$F$5,dfplnexp!$A:$I,8,0),"")</f>
        <v/>
      </c>
      <c r="H60" s="120"/>
      <c r="I60" s="123"/>
      <c r="J60" s="139" t="str">
        <f>IF(D60="","",IFERROR(VLOOKUP(C60,units!A:D,4,0),"N/A"))</f>
        <v/>
      </c>
      <c r="K60" s="120"/>
      <c r="L60" s="117"/>
      <c r="M60" s="117"/>
      <c r="N60" s="117"/>
      <c r="O60" s="117"/>
    </row>
    <row r="61" spans="2:15" ht="45" customHeight="1" x14ac:dyDescent="0.3">
      <c r="B61">
        <f t="shared" si="0"/>
        <v>48</v>
      </c>
      <c r="C61" s="41" t="str">
        <f t="shared" si="1"/>
        <v/>
      </c>
      <c r="D61" s="138" t="str">
        <f>IFERROR(VLOOKUP($B61&amp;$F$5,dfplnexp!$A:$H,4,0),"")</f>
        <v/>
      </c>
      <c r="E61" s="138" t="str">
        <f>IFERROR(VLOOKUP($B61&amp;$F$5,dfplnexp!$A:$H,5,0),"")</f>
        <v/>
      </c>
      <c r="F61" s="138" t="str">
        <f>IF(IFERROR(VLOOKUP($B61&amp;$F$5,dfplnexp!$A:$H,6,0),"")=0,"",IFERROR(VLOOKUP($B61&amp;$F$5,dfplnexp!$A:$H,6,0),""))</f>
        <v/>
      </c>
      <c r="G61" s="139" t="str">
        <f>IFERROR(VLOOKUP($B61&amp;$F$5,dfplnexp!$A:$I,8,0),"")</f>
        <v/>
      </c>
      <c r="H61" s="120"/>
      <c r="I61" s="123"/>
      <c r="J61" s="139" t="str">
        <f>IF(D61="","",IFERROR(VLOOKUP(C61,units!A:D,4,0),"N/A"))</f>
        <v/>
      </c>
      <c r="K61" s="120"/>
      <c r="L61" s="117"/>
      <c r="M61" s="117"/>
      <c r="N61" s="117"/>
      <c r="O61" s="117"/>
    </row>
    <row r="62" spans="2:15" ht="45" customHeight="1" x14ac:dyDescent="0.3">
      <c r="B62">
        <f t="shared" si="0"/>
        <v>49</v>
      </c>
      <c r="C62" s="41" t="str">
        <f t="shared" si="1"/>
        <v/>
      </c>
      <c r="D62" s="138" t="str">
        <f>IFERROR(VLOOKUP($B62&amp;$F$5,dfplnexp!$A:$H,4,0),"")</f>
        <v/>
      </c>
      <c r="E62" s="138" t="str">
        <f>IFERROR(VLOOKUP($B62&amp;$F$5,dfplnexp!$A:$H,5,0),"")</f>
        <v/>
      </c>
      <c r="F62" s="138" t="str">
        <f>IF(IFERROR(VLOOKUP($B62&amp;$F$5,dfplnexp!$A:$H,6,0),"")=0,"",IFERROR(VLOOKUP($B62&amp;$F$5,dfplnexp!$A:$H,6,0),""))</f>
        <v/>
      </c>
      <c r="G62" s="139" t="str">
        <f>IFERROR(VLOOKUP($B62&amp;$F$5,dfplnexp!$A:$I,8,0),"")</f>
        <v/>
      </c>
      <c r="H62" s="120"/>
      <c r="I62" s="123"/>
      <c r="J62" s="139" t="str">
        <f>IF(D62="","",IFERROR(VLOOKUP(C62,units!A:D,4,0),"N/A"))</f>
        <v/>
      </c>
      <c r="K62" s="120"/>
      <c r="L62" s="117"/>
      <c r="M62" s="117"/>
      <c r="N62" s="117"/>
      <c r="O62" s="117"/>
    </row>
    <row r="63" spans="2:15" ht="45" customHeight="1" x14ac:dyDescent="0.3">
      <c r="B63">
        <f t="shared" si="0"/>
        <v>50</v>
      </c>
      <c r="C63" s="41" t="str">
        <f t="shared" si="1"/>
        <v/>
      </c>
      <c r="D63" s="138" t="str">
        <f>IFERROR(VLOOKUP($B63&amp;$F$5,dfplnexp!$A:$H,4,0),"")</f>
        <v/>
      </c>
      <c r="E63" s="138" t="str">
        <f>IFERROR(VLOOKUP($B63&amp;$F$5,dfplnexp!$A:$H,5,0),"")</f>
        <v/>
      </c>
      <c r="F63" s="138" t="str">
        <f>IF(IFERROR(VLOOKUP($B63&amp;$F$5,dfplnexp!$A:$H,6,0),"")=0,"",IFERROR(VLOOKUP($B63&amp;$F$5,dfplnexp!$A:$H,6,0),""))</f>
        <v/>
      </c>
      <c r="G63" s="139" t="str">
        <f>IFERROR(VLOOKUP($B63&amp;$F$5,dfplnexp!$A:$I,8,0),"")</f>
        <v/>
      </c>
      <c r="H63" s="120"/>
      <c r="I63" s="123"/>
      <c r="J63" s="139" t="str">
        <f>IF(D63="","",IFERROR(VLOOKUP(C63,units!A:D,4,0),"N/A"))</f>
        <v/>
      </c>
      <c r="K63" s="120"/>
      <c r="L63" s="117"/>
      <c r="M63" s="117"/>
      <c r="N63" s="117"/>
      <c r="O63" s="117"/>
    </row>
    <row r="64" spans="2:15" ht="45" customHeight="1" x14ac:dyDescent="0.3">
      <c r="B64">
        <f t="shared" si="0"/>
        <v>51</v>
      </c>
      <c r="C64" s="41" t="str">
        <f t="shared" si="1"/>
        <v/>
      </c>
      <c r="D64" s="138" t="str">
        <f>IFERROR(VLOOKUP($B64&amp;$F$5,dfplnexp!$A:$H,4,0),"")</f>
        <v/>
      </c>
      <c r="E64" s="138" t="str">
        <f>IFERROR(VLOOKUP($B64&amp;$F$5,dfplnexp!$A:$H,5,0),"")</f>
        <v/>
      </c>
      <c r="F64" s="138" t="str">
        <f>IF(IFERROR(VLOOKUP($B64&amp;$F$5,dfplnexp!$A:$H,6,0),"")=0,"",IFERROR(VLOOKUP($B64&amp;$F$5,dfplnexp!$A:$H,6,0),""))</f>
        <v/>
      </c>
      <c r="G64" s="139" t="str">
        <f>IFERROR(VLOOKUP($B64&amp;$F$5,dfplnexp!$A:$I,8,0),"")</f>
        <v/>
      </c>
      <c r="H64" s="120"/>
      <c r="I64" s="123"/>
      <c r="J64" s="139" t="str">
        <f>IF(D64="","",IFERROR(VLOOKUP(C64,units!A:D,4,0),"N/A"))</f>
        <v/>
      </c>
      <c r="K64" s="120"/>
      <c r="L64" s="117"/>
      <c r="M64" s="117"/>
      <c r="N64" s="117"/>
      <c r="O64" s="117"/>
    </row>
    <row r="65" spans="2:15" ht="45" customHeight="1" x14ac:dyDescent="0.3">
      <c r="B65">
        <f t="shared" si="0"/>
        <v>52</v>
      </c>
      <c r="C65" s="41" t="str">
        <f t="shared" si="1"/>
        <v/>
      </c>
      <c r="D65" s="138" t="str">
        <f>IFERROR(VLOOKUP($B65&amp;$F$5,dfplnexp!$A:$H,4,0),"")</f>
        <v/>
      </c>
      <c r="E65" s="138" t="str">
        <f>IFERROR(VLOOKUP($B65&amp;$F$5,dfplnexp!$A:$H,5,0),"")</f>
        <v/>
      </c>
      <c r="F65" s="138" t="str">
        <f>IF(IFERROR(VLOOKUP($B65&amp;$F$5,dfplnexp!$A:$H,6,0),"")=0,"",IFERROR(VLOOKUP($B65&amp;$F$5,dfplnexp!$A:$H,6,0),""))</f>
        <v/>
      </c>
      <c r="G65" s="139" t="str">
        <f>IFERROR(VLOOKUP($B65&amp;$F$5,dfplnexp!$A:$I,8,0),"")</f>
        <v/>
      </c>
      <c r="H65" s="120"/>
      <c r="I65" s="123"/>
      <c r="J65" s="139" t="str">
        <f>IF(D65="","",IFERROR(VLOOKUP(C65,units!A:D,4,0),"N/A"))</f>
        <v/>
      </c>
      <c r="K65" s="120"/>
      <c r="L65" s="117"/>
      <c r="M65" s="117"/>
      <c r="N65" s="117"/>
      <c r="O65" s="117"/>
    </row>
    <row r="66" spans="2:15" ht="45" customHeight="1" x14ac:dyDescent="0.3">
      <c r="B66">
        <f t="shared" si="0"/>
        <v>53</v>
      </c>
      <c r="C66" s="41" t="str">
        <f t="shared" si="1"/>
        <v/>
      </c>
      <c r="D66" s="138" t="str">
        <f>IFERROR(VLOOKUP($B66&amp;$F$5,dfplnexp!$A:$H,4,0),"")</f>
        <v/>
      </c>
      <c r="E66" s="138" t="str">
        <f>IFERROR(VLOOKUP($B66&amp;$F$5,dfplnexp!$A:$H,5,0),"")</f>
        <v/>
      </c>
      <c r="F66" s="138" t="str">
        <f>IF(IFERROR(VLOOKUP($B66&amp;$F$5,dfplnexp!$A:$H,6,0),"")=0,"",IFERROR(VLOOKUP($B66&amp;$F$5,dfplnexp!$A:$H,6,0),""))</f>
        <v/>
      </c>
      <c r="G66" s="139" t="str">
        <f>IFERROR(VLOOKUP($B66&amp;$F$5,dfplnexp!$A:$I,8,0),"")</f>
        <v/>
      </c>
      <c r="H66" s="120"/>
      <c r="I66" s="123"/>
      <c r="J66" s="139" t="str">
        <f>IF(D66="","",IFERROR(VLOOKUP(C66,units!A:D,4,0),"N/A"))</f>
        <v/>
      </c>
      <c r="K66" s="120"/>
      <c r="L66" s="117"/>
      <c r="M66" s="117"/>
      <c r="N66" s="117"/>
      <c r="O66" s="117"/>
    </row>
    <row r="67" spans="2:15" ht="45" customHeight="1" x14ac:dyDescent="0.3">
      <c r="B67">
        <f t="shared" si="0"/>
        <v>54</v>
      </c>
      <c r="C67" s="41" t="str">
        <f t="shared" si="1"/>
        <v/>
      </c>
      <c r="D67" s="138" t="str">
        <f>IFERROR(VLOOKUP($B67&amp;$F$5,dfplnexp!$A:$H,4,0),"")</f>
        <v/>
      </c>
      <c r="E67" s="138" t="str">
        <f>IFERROR(VLOOKUP($B67&amp;$F$5,dfplnexp!$A:$H,5,0),"")</f>
        <v/>
      </c>
      <c r="F67" s="138" t="str">
        <f>IF(IFERROR(VLOOKUP($B67&amp;$F$5,dfplnexp!$A:$H,6,0),"")=0,"",IFERROR(VLOOKUP($B67&amp;$F$5,dfplnexp!$A:$H,6,0),""))</f>
        <v/>
      </c>
      <c r="G67" s="139" t="str">
        <f>IFERROR(VLOOKUP($B67&amp;$F$5,dfplnexp!$A:$I,8,0),"")</f>
        <v/>
      </c>
      <c r="H67" s="120"/>
      <c r="I67" s="123"/>
      <c r="J67" s="139" t="str">
        <f>IF(D67="","",IFERROR(VLOOKUP(C67,units!A:D,4,0),"N/A"))</f>
        <v/>
      </c>
      <c r="K67" s="120"/>
      <c r="L67" s="117"/>
      <c r="M67" s="117"/>
      <c r="N67" s="117"/>
      <c r="O67" s="117"/>
    </row>
    <row r="68" spans="2:15" ht="45" customHeight="1" x14ac:dyDescent="0.3">
      <c r="B68">
        <f t="shared" si="0"/>
        <v>55</v>
      </c>
      <c r="C68" s="41" t="str">
        <f t="shared" si="1"/>
        <v/>
      </c>
      <c r="D68" s="138" t="str">
        <f>IFERROR(VLOOKUP($B68&amp;$F$5,dfplnexp!$A:$H,4,0),"")</f>
        <v/>
      </c>
      <c r="E68" s="138" t="str">
        <f>IFERROR(VLOOKUP($B68&amp;$F$5,dfplnexp!$A:$H,5,0),"")</f>
        <v/>
      </c>
      <c r="F68" s="138" t="str">
        <f>IF(IFERROR(VLOOKUP($B68&amp;$F$5,dfplnexp!$A:$H,6,0),"")=0,"",IFERROR(VLOOKUP($B68&amp;$F$5,dfplnexp!$A:$H,6,0),""))</f>
        <v/>
      </c>
      <c r="G68" s="139" t="str">
        <f>IFERROR(VLOOKUP($B68&amp;$F$5,dfplnexp!$A:$I,8,0),"")</f>
        <v/>
      </c>
      <c r="H68" s="120"/>
      <c r="I68" s="123"/>
      <c r="J68" s="139" t="str">
        <f>IF(D68="","",IFERROR(VLOOKUP(C68,units!A:D,4,0),"N/A"))</f>
        <v/>
      </c>
      <c r="K68" s="120"/>
      <c r="L68" s="117"/>
      <c r="M68" s="117"/>
      <c r="N68" s="117"/>
      <c r="O68" s="117"/>
    </row>
    <row r="69" spans="2:15" ht="45" customHeight="1" x14ac:dyDescent="0.3">
      <c r="B69">
        <f t="shared" si="0"/>
        <v>56</v>
      </c>
      <c r="C69" s="41" t="str">
        <f t="shared" si="1"/>
        <v/>
      </c>
      <c r="D69" s="138" t="str">
        <f>IFERROR(VLOOKUP($B69&amp;$F$5,dfplnexp!$A:$H,4,0),"")</f>
        <v/>
      </c>
      <c r="E69" s="138" t="str">
        <f>IFERROR(VLOOKUP($B69&amp;$F$5,dfplnexp!$A:$H,5,0),"")</f>
        <v/>
      </c>
      <c r="F69" s="138" t="str">
        <f>IF(IFERROR(VLOOKUP($B69&amp;$F$5,dfplnexp!$A:$H,6,0),"")=0,"",IFERROR(VLOOKUP($B69&amp;$F$5,dfplnexp!$A:$H,6,0),""))</f>
        <v/>
      </c>
      <c r="G69" s="139" t="str">
        <f>IFERROR(VLOOKUP($B69&amp;$F$5,dfplnexp!$A:$I,8,0),"")</f>
        <v/>
      </c>
      <c r="H69" s="120"/>
      <c r="I69" s="123"/>
      <c r="J69" s="139" t="str">
        <f>IF(D69="","",IFERROR(VLOOKUP(C69,units!A:D,4,0),"N/A"))</f>
        <v/>
      </c>
      <c r="K69" s="120"/>
      <c r="L69" s="117"/>
      <c r="M69" s="117"/>
      <c r="N69" s="117"/>
      <c r="O69" s="117"/>
    </row>
    <row r="70" spans="2:15" ht="45" customHeight="1" x14ac:dyDescent="0.3">
      <c r="B70">
        <f t="shared" si="0"/>
        <v>57</v>
      </c>
      <c r="C70" s="41" t="str">
        <f t="shared" si="1"/>
        <v/>
      </c>
      <c r="D70" s="138" t="str">
        <f>IFERROR(VLOOKUP($B70&amp;$F$5,dfplnexp!$A:$H,4,0),"")</f>
        <v/>
      </c>
      <c r="E70" s="138" t="str">
        <f>IFERROR(VLOOKUP($B70&amp;$F$5,dfplnexp!$A:$H,5,0),"")</f>
        <v/>
      </c>
      <c r="F70" s="138" t="str">
        <f>IF(IFERROR(VLOOKUP($B70&amp;$F$5,dfplnexp!$A:$H,6,0),"")=0,"",IFERROR(VLOOKUP($B70&amp;$F$5,dfplnexp!$A:$H,6,0),""))</f>
        <v/>
      </c>
      <c r="G70" s="139" t="str">
        <f>IFERROR(VLOOKUP($B70&amp;$F$5,dfplnexp!$A:$I,8,0),"")</f>
        <v/>
      </c>
      <c r="H70" s="120"/>
      <c r="I70" s="123"/>
      <c r="J70" s="139" t="str">
        <f>IF(D70="","",IFERROR(VLOOKUP(C70,units!A:D,4,0),"N/A"))</f>
        <v/>
      </c>
      <c r="K70" s="120"/>
      <c r="L70" s="117"/>
      <c r="M70" s="117"/>
      <c r="N70" s="117"/>
      <c r="O70" s="117"/>
    </row>
    <row r="71" spans="2:15" ht="45" customHeight="1" x14ac:dyDescent="0.3">
      <c r="B71">
        <f t="shared" si="0"/>
        <v>58</v>
      </c>
      <c r="C71" s="41" t="str">
        <f t="shared" si="1"/>
        <v/>
      </c>
      <c r="D71" s="138" t="str">
        <f>IFERROR(VLOOKUP($B71&amp;$F$5,dfplnexp!$A:$H,4,0),"")</f>
        <v/>
      </c>
      <c r="E71" s="138" t="str">
        <f>IFERROR(VLOOKUP($B71&amp;$F$5,dfplnexp!$A:$H,5,0),"")</f>
        <v/>
      </c>
      <c r="F71" s="138" t="str">
        <f>IF(IFERROR(VLOOKUP($B71&amp;$F$5,dfplnexp!$A:$H,6,0),"")=0,"",IFERROR(VLOOKUP($B71&amp;$F$5,dfplnexp!$A:$H,6,0),""))</f>
        <v/>
      </c>
      <c r="G71" s="139" t="str">
        <f>IFERROR(VLOOKUP($B71&amp;$F$5,dfplnexp!$A:$I,8,0),"")</f>
        <v/>
      </c>
      <c r="H71" s="120"/>
      <c r="I71" s="123"/>
      <c r="J71" s="139" t="str">
        <f>IF(D71="","",IFERROR(VLOOKUP(C71,units!A:D,4,0),"N/A"))</f>
        <v/>
      </c>
      <c r="K71" s="120"/>
      <c r="L71" s="117"/>
      <c r="M71" s="117"/>
      <c r="N71" s="117"/>
      <c r="O71" s="117"/>
    </row>
    <row r="72" spans="2:15" ht="45" customHeight="1" x14ac:dyDescent="0.3">
      <c r="B72">
        <f t="shared" si="0"/>
        <v>59</v>
      </c>
      <c r="C72" s="41" t="str">
        <f t="shared" si="1"/>
        <v/>
      </c>
      <c r="D72" s="138" t="str">
        <f>IFERROR(VLOOKUP($B72&amp;$F$5,dfplnexp!$A:$H,4,0),"")</f>
        <v/>
      </c>
      <c r="E72" s="138" t="str">
        <f>IFERROR(VLOOKUP($B72&amp;$F$5,dfplnexp!$A:$H,5,0),"")</f>
        <v/>
      </c>
      <c r="F72" s="138" t="str">
        <f>IF(IFERROR(VLOOKUP($B72&amp;$F$5,dfplnexp!$A:$H,6,0),"")=0,"",IFERROR(VLOOKUP($B72&amp;$F$5,dfplnexp!$A:$H,6,0),""))</f>
        <v/>
      </c>
      <c r="G72" s="139" t="str">
        <f>IFERROR(VLOOKUP($B72&amp;$F$5,dfplnexp!$A:$I,8,0),"")</f>
        <v/>
      </c>
      <c r="H72" s="120"/>
      <c r="I72" s="123"/>
      <c r="J72" s="139" t="str">
        <f>IF(D72="","",IFERROR(VLOOKUP(C72,units!A:D,4,0),"N/A"))</f>
        <v/>
      </c>
      <c r="K72" s="120"/>
      <c r="L72" s="117"/>
      <c r="M72" s="117"/>
      <c r="N72" s="117"/>
      <c r="O72" s="117"/>
    </row>
    <row r="73" spans="2:15" ht="45" customHeight="1" x14ac:dyDescent="0.3">
      <c r="B73">
        <f t="shared" si="0"/>
        <v>60</v>
      </c>
      <c r="C73" s="41" t="str">
        <f t="shared" si="1"/>
        <v/>
      </c>
      <c r="D73" s="138" t="str">
        <f>IFERROR(VLOOKUP($B73&amp;$F$5,dfplnexp!$A:$H,4,0),"")</f>
        <v/>
      </c>
      <c r="E73" s="138" t="str">
        <f>IFERROR(VLOOKUP($B73&amp;$F$5,dfplnexp!$A:$H,5,0),"")</f>
        <v/>
      </c>
      <c r="F73" s="138" t="str">
        <f>IF(IFERROR(VLOOKUP($B73&amp;$F$5,dfplnexp!$A:$H,6,0),"")=0,"",IFERROR(VLOOKUP($B73&amp;$F$5,dfplnexp!$A:$H,6,0),""))</f>
        <v/>
      </c>
      <c r="G73" s="139" t="str">
        <f>IFERROR(VLOOKUP($B73&amp;$F$5,dfplnexp!$A:$I,8,0),"")</f>
        <v/>
      </c>
      <c r="H73" s="120"/>
      <c r="I73" s="123"/>
      <c r="J73" s="139" t="str">
        <f>IF(D73="","",IFERROR(VLOOKUP(C73,units!A:D,4,0),"N/A"))</f>
        <v/>
      </c>
      <c r="K73" s="120"/>
      <c r="L73" s="117"/>
      <c r="M73" s="117"/>
      <c r="N73" s="117"/>
      <c r="O73" s="117"/>
    </row>
    <row r="74" spans="2:15" ht="45" customHeight="1" x14ac:dyDescent="0.3">
      <c r="B74">
        <f t="shared" si="0"/>
        <v>61</v>
      </c>
      <c r="C74" s="41" t="str">
        <f t="shared" si="1"/>
        <v/>
      </c>
      <c r="D74" s="138" t="str">
        <f>IFERROR(VLOOKUP($B74&amp;$F$5,dfplnexp!$A:$H,4,0),"")</f>
        <v/>
      </c>
      <c r="E74" s="138" t="str">
        <f>IFERROR(VLOOKUP($B74&amp;$F$5,dfplnexp!$A:$H,5,0),"")</f>
        <v/>
      </c>
      <c r="F74" s="138" t="str">
        <f>IF(IFERROR(VLOOKUP($B74&amp;$F$5,dfplnexp!$A:$H,6,0),"")=0,"",IFERROR(VLOOKUP($B74&amp;$F$5,dfplnexp!$A:$H,6,0),""))</f>
        <v/>
      </c>
      <c r="G74" s="139" t="str">
        <f>IFERROR(VLOOKUP($B74&amp;$F$5,dfplnexp!$A:$I,8,0),"")</f>
        <v/>
      </c>
      <c r="H74" s="120"/>
      <c r="I74" s="123"/>
      <c r="J74" s="139" t="str">
        <f>IF(D74="","",IFERROR(VLOOKUP(C74,units!A:D,4,0),"N/A"))</f>
        <v/>
      </c>
      <c r="K74" s="120"/>
      <c r="L74" s="117"/>
      <c r="M74" s="117"/>
      <c r="N74" s="117"/>
      <c r="O74" s="117"/>
    </row>
    <row r="75" spans="2:15" ht="45" customHeight="1" x14ac:dyDescent="0.3">
      <c r="B75">
        <f t="shared" si="0"/>
        <v>62</v>
      </c>
      <c r="C75" s="41" t="str">
        <f t="shared" si="1"/>
        <v/>
      </c>
      <c r="D75" s="138" t="str">
        <f>IFERROR(VLOOKUP($B75&amp;$F$5,dfplnexp!$A:$H,4,0),"")</f>
        <v/>
      </c>
      <c r="E75" s="138" t="str">
        <f>IFERROR(VLOOKUP($B75&amp;$F$5,dfplnexp!$A:$H,5,0),"")</f>
        <v/>
      </c>
      <c r="F75" s="138" t="str">
        <f>IF(IFERROR(VLOOKUP($B75&amp;$F$5,dfplnexp!$A:$H,6,0),"")=0,"",IFERROR(VLOOKUP($B75&amp;$F$5,dfplnexp!$A:$H,6,0),""))</f>
        <v/>
      </c>
      <c r="G75" s="139" t="str">
        <f>IFERROR(VLOOKUP($B75&amp;$F$5,dfplnexp!$A:$I,8,0),"")</f>
        <v/>
      </c>
      <c r="H75" s="120"/>
      <c r="I75" s="123"/>
      <c r="J75" s="139" t="str">
        <f>IF(D75="","",IFERROR(VLOOKUP(C75,units!A:D,4,0),"N/A"))</f>
        <v/>
      </c>
      <c r="K75" s="120"/>
      <c r="L75" s="117"/>
      <c r="M75" s="117"/>
      <c r="N75" s="117"/>
      <c r="O75" s="117"/>
    </row>
    <row r="76" spans="2:15" ht="45" customHeight="1" x14ac:dyDescent="0.3">
      <c r="B76">
        <f t="shared" si="0"/>
        <v>63</v>
      </c>
      <c r="C76" s="41" t="str">
        <f t="shared" si="1"/>
        <v/>
      </c>
      <c r="D76" s="138" t="str">
        <f>IFERROR(VLOOKUP($B76&amp;$F$5,dfplnexp!$A:$H,4,0),"")</f>
        <v/>
      </c>
      <c r="E76" s="138" t="str">
        <f>IFERROR(VLOOKUP($B76&amp;$F$5,dfplnexp!$A:$H,5,0),"")</f>
        <v/>
      </c>
      <c r="F76" s="138" t="str">
        <f>IF(IFERROR(VLOOKUP($B76&amp;$F$5,dfplnexp!$A:$H,6,0),"")=0,"",IFERROR(VLOOKUP($B76&amp;$F$5,dfplnexp!$A:$H,6,0),""))</f>
        <v/>
      </c>
      <c r="G76" s="139" t="str">
        <f>IFERROR(VLOOKUP($B76&amp;$F$5,dfplnexp!$A:$I,8,0),"")</f>
        <v/>
      </c>
      <c r="H76" s="120"/>
      <c r="I76" s="123"/>
      <c r="J76" s="139" t="str">
        <f>IF(D76="","",IFERROR(VLOOKUP(C76,units!A:D,4,0),"N/A"))</f>
        <v/>
      </c>
      <c r="K76" s="120"/>
      <c r="L76" s="117"/>
      <c r="M76" s="117"/>
      <c r="N76" s="117"/>
      <c r="O76" s="117"/>
    </row>
    <row r="77" spans="2:15" ht="45" customHeight="1" x14ac:dyDescent="0.3">
      <c r="B77">
        <f t="shared" si="0"/>
        <v>64</v>
      </c>
      <c r="C77" s="41" t="str">
        <f t="shared" si="1"/>
        <v/>
      </c>
      <c r="D77" s="138" t="str">
        <f>IFERROR(VLOOKUP($B77&amp;$F$5,dfplnexp!$A:$H,4,0),"")</f>
        <v/>
      </c>
      <c r="E77" s="138" t="str">
        <f>IFERROR(VLOOKUP($B77&amp;$F$5,dfplnexp!$A:$H,5,0),"")</f>
        <v/>
      </c>
      <c r="F77" s="138" t="str">
        <f>IF(IFERROR(VLOOKUP($B77&amp;$F$5,dfplnexp!$A:$H,6,0),"")=0,"",IFERROR(VLOOKUP($B77&amp;$F$5,dfplnexp!$A:$H,6,0),""))</f>
        <v/>
      </c>
      <c r="G77" s="139" t="str">
        <f>IFERROR(VLOOKUP($B77&amp;$F$5,dfplnexp!$A:$I,8,0),"")</f>
        <v/>
      </c>
      <c r="H77" s="120"/>
      <c r="I77" s="123"/>
      <c r="J77" s="139" t="str">
        <f>IF(D77="","",IFERROR(VLOOKUP(C77,units!A:D,4,0),"N/A"))</f>
        <v/>
      </c>
      <c r="K77" s="120"/>
      <c r="L77" s="117"/>
      <c r="M77" s="117"/>
      <c r="N77" s="117"/>
      <c r="O77" s="117"/>
    </row>
    <row r="78" spans="2:15" ht="45" customHeight="1" x14ac:dyDescent="0.3">
      <c r="B78">
        <f t="shared" si="0"/>
        <v>65</v>
      </c>
      <c r="C78" s="41" t="str">
        <f t="shared" si="1"/>
        <v/>
      </c>
      <c r="D78" s="138" t="str">
        <f>IFERROR(VLOOKUP($B78&amp;$F$5,dfplnexp!$A:$H,4,0),"")</f>
        <v/>
      </c>
      <c r="E78" s="138" t="str">
        <f>IFERROR(VLOOKUP($B78&amp;$F$5,dfplnexp!$A:$H,5,0),"")</f>
        <v/>
      </c>
      <c r="F78" s="138" t="str">
        <f>IF(IFERROR(VLOOKUP($B78&amp;$F$5,dfplnexp!$A:$H,6,0),"")=0,"",IFERROR(VLOOKUP($B78&amp;$F$5,dfplnexp!$A:$H,6,0),""))</f>
        <v/>
      </c>
      <c r="G78" s="139" t="str">
        <f>IFERROR(VLOOKUP($B78&amp;$F$5,dfplnexp!$A:$I,8,0),"")</f>
        <v/>
      </c>
      <c r="H78" s="120"/>
      <c r="I78" s="123"/>
      <c r="J78" s="139" t="str">
        <f>IF(D78="","",IFERROR(VLOOKUP(C78,units!A:D,4,0),"N/A"))</f>
        <v/>
      </c>
      <c r="K78" s="120"/>
      <c r="L78" s="117"/>
      <c r="M78" s="117"/>
      <c r="N78" s="117"/>
      <c r="O78" s="117"/>
    </row>
    <row r="79" spans="2:15" ht="45" customHeight="1" x14ac:dyDescent="0.3">
      <c r="B79">
        <f t="shared" si="0"/>
        <v>66</v>
      </c>
      <c r="C79" s="41" t="str">
        <f t="shared" si="1"/>
        <v/>
      </c>
      <c r="D79" s="138" t="str">
        <f>IFERROR(VLOOKUP($B79&amp;$F$5,dfplnexp!$A:$H,4,0),"")</f>
        <v/>
      </c>
      <c r="E79" s="138" t="str">
        <f>IFERROR(VLOOKUP($B79&amp;$F$5,dfplnexp!$A:$H,5,0),"")</f>
        <v/>
      </c>
      <c r="F79" s="138" t="str">
        <f>IF(IFERROR(VLOOKUP($B79&amp;$F$5,dfplnexp!$A:$H,6,0),"")=0,"",IFERROR(VLOOKUP($B79&amp;$F$5,dfplnexp!$A:$H,6,0),""))</f>
        <v/>
      </c>
      <c r="G79" s="139" t="str">
        <f>IFERROR(VLOOKUP($B79&amp;$F$5,dfplnexp!$A:$I,8,0),"")</f>
        <v/>
      </c>
      <c r="H79" s="120"/>
      <c r="I79" s="123"/>
      <c r="J79" s="139" t="str">
        <f>IF(D79="","",IFERROR(VLOOKUP(C79,units!A:D,4,0),"N/A"))</f>
        <v/>
      </c>
      <c r="K79" s="120"/>
      <c r="L79" s="117"/>
      <c r="M79" s="117"/>
      <c r="N79" s="117"/>
      <c r="O79" s="117"/>
    </row>
    <row r="80" spans="2:15" ht="45" customHeight="1" x14ac:dyDescent="0.3">
      <c r="B80">
        <f t="shared" ref="B80:B115" si="2">1+B79</f>
        <v>67</v>
      </c>
      <c r="C80" s="41" t="str">
        <f t="shared" si="1"/>
        <v/>
      </c>
      <c r="D80" s="138" t="str">
        <f>IFERROR(VLOOKUP($B80&amp;$F$5,dfplnexp!$A:$H,4,0),"")</f>
        <v/>
      </c>
      <c r="E80" s="138" t="str">
        <f>IFERROR(VLOOKUP($B80&amp;$F$5,dfplnexp!$A:$H,5,0),"")</f>
        <v/>
      </c>
      <c r="F80" s="138" t="str">
        <f>IF(IFERROR(VLOOKUP($B80&amp;$F$5,dfplnexp!$A:$H,6,0),"")=0,"",IFERROR(VLOOKUP($B80&amp;$F$5,dfplnexp!$A:$H,6,0),""))</f>
        <v/>
      </c>
      <c r="G80" s="139" t="str">
        <f>IFERROR(VLOOKUP($B80&amp;$F$5,dfplnexp!$A:$I,8,0),"")</f>
        <v/>
      </c>
      <c r="H80" s="120"/>
      <c r="I80" s="123"/>
      <c r="J80" s="139" t="str">
        <f>IF(D80="","",IFERROR(VLOOKUP(C80,units!A:D,4,0),"N/A"))</f>
        <v/>
      </c>
      <c r="K80" s="120"/>
      <c r="L80" s="117"/>
      <c r="M80" s="117"/>
      <c r="N80" s="117"/>
      <c r="O80" s="117"/>
    </row>
    <row r="81" spans="2:20" ht="45" customHeight="1" x14ac:dyDescent="0.3">
      <c r="B81">
        <f t="shared" si="2"/>
        <v>68</v>
      </c>
      <c r="C81" s="41" t="str">
        <f t="shared" ref="C81:C115" si="3">IF(OR(E81="Administration",E81="Contigency",E81="Other"),E81,E81&amp;F81)</f>
        <v/>
      </c>
      <c r="D81" s="138" t="str">
        <f>IFERROR(VLOOKUP($B81&amp;$F$5,dfplnexp!$A:$H,4,0),"")</f>
        <v/>
      </c>
      <c r="E81" s="138" t="str">
        <f>IFERROR(VLOOKUP($B81&amp;$F$5,dfplnexp!$A:$H,5,0),"")</f>
        <v/>
      </c>
      <c r="F81" s="138" t="str">
        <f>IF(IFERROR(VLOOKUP($B81&amp;$F$5,dfplnexp!$A:$H,6,0),"")=0,"",IFERROR(VLOOKUP($B81&amp;$F$5,dfplnexp!$A:$H,6,0),""))</f>
        <v/>
      </c>
      <c r="G81" s="139" t="str">
        <f>IFERROR(VLOOKUP($B81&amp;$F$5,dfplnexp!$A:$I,8,0),"")</f>
        <v/>
      </c>
      <c r="H81" s="120"/>
      <c r="I81" s="123"/>
      <c r="J81" s="139" t="str">
        <f>IF(D81="","",IFERROR(VLOOKUP(C81,units!A:D,4,0),"N/A"))</f>
        <v/>
      </c>
      <c r="K81" s="120"/>
      <c r="L81" s="117"/>
      <c r="M81" s="117"/>
      <c r="N81" s="117"/>
      <c r="O81" s="117"/>
    </row>
    <row r="82" spans="2:20" ht="45" customHeight="1" x14ac:dyDescent="0.3">
      <c r="B82">
        <f t="shared" si="2"/>
        <v>69</v>
      </c>
      <c r="C82" s="41" t="str">
        <f t="shared" si="3"/>
        <v/>
      </c>
      <c r="D82" s="138" t="str">
        <f>IFERROR(VLOOKUP($B82&amp;$F$5,dfplnexp!$A:$H,4,0),"")</f>
        <v/>
      </c>
      <c r="E82" s="138" t="str">
        <f>IFERROR(VLOOKUP($B82&amp;$F$5,dfplnexp!$A:$H,5,0),"")</f>
        <v/>
      </c>
      <c r="F82" s="138" t="str">
        <f>IF(IFERROR(VLOOKUP($B82&amp;$F$5,dfplnexp!$A:$H,6,0),"")=0,"",IFERROR(VLOOKUP($B82&amp;$F$5,dfplnexp!$A:$H,6,0),""))</f>
        <v/>
      </c>
      <c r="G82" s="139" t="str">
        <f>IFERROR(VLOOKUP($B82&amp;$F$5,dfplnexp!$A:$I,8,0),"")</f>
        <v/>
      </c>
      <c r="H82" s="120"/>
      <c r="I82" s="123"/>
      <c r="J82" s="139" t="str">
        <f>IF(D82="","",IFERROR(VLOOKUP(C82,units!A:D,4,0),"N/A"))</f>
        <v/>
      </c>
      <c r="K82" s="120"/>
      <c r="L82" s="117"/>
      <c r="M82" s="117"/>
      <c r="N82" s="117"/>
      <c r="O82" s="117"/>
    </row>
    <row r="83" spans="2:20" ht="45" customHeight="1" x14ac:dyDescent="0.3">
      <c r="B83">
        <f t="shared" si="2"/>
        <v>70</v>
      </c>
      <c r="C83" s="41" t="str">
        <f t="shared" si="3"/>
        <v/>
      </c>
      <c r="D83" s="138" t="str">
        <f>IFERROR(VLOOKUP($B83&amp;$F$5,dfplnexp!$A:$H,4,0),"")</f>
        <v/>
      </c>
      <c r="E83" s="138" t="str">
        <f>IFERROR(VLOOKUP($B83&amp;$F$5,dfplnexp!$A:$H,5,0),"")</f>
        <v/>
      </c>
      <c r="F83" s="138" t="str">
        <f>IF(IFERROR(VLOOKUP($B83&amp;$F$5,dfplnexp!$A:$H,6,0),"")=0,"",IFERROR(VLOOKUP($B83&amp;$F$5,dfplnexp!$A:$H,6,0),""))</f>
        <v/>
      </c>
      <c r="G83" s="139" t="str">
        <f>IFERROR(VLOOKUP($B83&amp;$F$5,dfplnexp!$A:$I,8,0),"")</f>
        <v/>
      </c>
      <c r="H83" s="120"/>
      <c r="I83" s="123"/>
      <c r="J83" s="139" t="str">
        <f>IF(D83="","",IFERROR(VLOOKUP(C83,units!A:D,4,0),"N/A"))</f>
        <v/>
      </c>
      <c r="K83" s="120"/>
      <c r="L83" s="117"/>
      <c r="M83" s="117"/>
      <c r="N83" s="117"/>
      <c r="O83" s="117"/>
    </row>
    <row r="84" spans="2:20" ht="45" customHeight="1" x14ac:dyDescent="0.3">
      <c r="B84">
        <f t="shared" si="2"/>
        <v>71</v>
      </c>
      <c r="C84" s="41" t="str">
        <f t="shared" si="3"/>
        <v/>
      </c>
      <c r="D84" s="138" t="str">
        <f>IFERROR(VLOOKUP($B84&amp;$F$5,dfplnexp!$A:$H,4,0),"")</f>
        <v/>
      </c>
      <c r="E84" s="138" t="str">
        <f>IFERROR(VLOOKUP($B84&amp;$F$5,dfplnexp!$A:$H,5,0),"")</f>
        <v/>
      </c>
      <c r="F84" s="138" t="str">
        <f>IF(IFERROR(VLOOKUP($B84&amp;$F$5,dfplnexp!$A:$H,6,0),"")=0,"",IFERROR(VLOOKUP($B84&amp;$F$5,dfplnexp!$A:$H,6,0),""))</f>
        <v/>
      </c>
      <c r="G84" s="139" t="str">
        <f>IFERROR(VLOOKUP($B84&amp;$F$5,dfplnexp!$A:$I,8,0),"")</f>
        <v/>
      </c>
      <c r="H84" s="120"/>
      <c r="I84" s="123"/>
      <c r="J84" s="139" t="str">
        <f>IF(D84="","",IFERROR(VLOOKUP(C84,units!A:D,4,0),"N/A"))</f>
        <v/>
      </c>
      <c r="K84" s="120"/>
      <c r="L84" s="117"/>
      <c r="M84" s="117"/>
      <c r="N84" s="117"/>
      <c r="O84" s="117"/>
    </row>
    <row r="85" spans="2:20" ht="45" customHeight="1" x14ac:dyDescent="0.3">
      <c r="B85">
        <f t="shared" si="2"/>
        <v>72</v>
      </c>
      <c r="C85" s="41" t="str">
        <f t="shared" si="3"/>
        <v/>
      </c>
      <c r="D85" s="138" t="str">
        <f>IFERROR(VLOOKUP($B85&amp;$F$5,dfplnexp!$A:$H,4,0),"")</f>
        <v/>
      </c>
      <c r="E85" s="138" t="str">
        <f>IFERROR(VLOOKUP($B85&amp;$F$5,dfplnexp!$A:$H,5,0),"")</f>
        <v/>
      </c>
      <c r="F85" s="138" t="str">
        <f>IF(IFERROR(VLOOKUP($B85&amp;$F$5,dfplnexp!$A:$H,6,0),"")=0,"",IFERROR(VLOOKUP($B85&amp;$F$5,dfplnexp!$A:$H,6,0),""))</f>
        <v/>
      </c>
      <c r="G85" s="139" t="str">
        <f>IFERROR(VLOOKUP($B85&amp;$F$5,dfplnexp!$A:$I,8,0),"")</f>
        <v/>
      </c>
      <c r="H85" s="120"/>
      <c r="I85" s="123"/>
      <c r="J85" s="139" t="str">
        <f>IF(D85="","",IFERROR(VLOOKUP(C85,units!A:D,4,0),"N/A"))</f>
        <v/>
      </c>
      <c r="K85" s="120"/>
      <c r="L85" s="117"/>
      <c r="M85" s="117"/>
      <c r="N85" s="117"/>
      <c r="O85" s="117"/>
    </row>
    <row r="86" spans="2:20" ht="45" customHeight="1" x14ac:dyDescent="0.3">
      <c r="B86">
        <f t="shared" si="2"/>
        <v>73</v>
      </c>
      <c r="C86" s="41" t="str">
        <f t="shared" si="3"/>
        <v/>
      </c>
      <c r="D86" s="138" t="str">
        <f>IFERROR(VLOOKUP($B86&amp;$F$5,dfplnexp!$A:$H,4,0),"")</f>
        <v/>
      </c>
      <c r="E86" s="138" t="str">
        <f>IFERROR(VLOOKUP($B86&amp;$F$5,dfplnexp!$A:$H,5,0),"")</f>
        <v/>
      </c>
      <c r="F86" s="138" t="str">
        <f>IF(IFERROR(VLOOKUP($B86&amp;$F$5,dfplnexp!$A:$H,6,0),"")=0,"",IFERROR(VLOOKUP($B86&amp;$F$5,dfplnexp!$A:$H,6,0),""))</f>
        <v/>
      </c>
      <c r="G86" s="139" t="str">
        <f>IFERROR(VLOOKUP($B86&amp;$F$5,dfplnexp!$A:$I,8,0),"")</f>
        <v/>
      </c>
      <c r="H86" s="120"/>
      <c r="I86" s="123"/>
      <c r="J86" s="139" t="str">
        <f>IF(D86="","",IFERROR(VLOOKUP(C86,units!A:D,4,0),"N/A"))</f>
        <v/>
      </c>
      <c r="K86" s="120"/>
      <c r="L86" s="117"/>
      <c r="M86" s="117"/>
      <c r="N86" s="117"/>
      <c r="O86" s="117"/>
    </row>
    <row r="87" spans="2:20" ht="45" customHeight="1" x14ac:dyDescent="0.3">
      <c r="B87">
        <f t="shared" si="2"/>
        <v>74</v>
      </c>
      <c r="C87" s="41" t="str">
        <f t="shared" si="3"/>
        <v/>
      </c>
      <c r="D87" s="138" t="str">
        <f>IFERROR(VLOOKUP($B87&amp;$F$5,dfplnexp!$A:$H,4,0),"")</f>
        <v/>
      </c>
      <c r="E87" s="138" t="str">
        <f>IFERROR(VLOOKUP($B87&amp;$F$5,dfplnexp!$A:$H,5,0),"")</f>
        <v/>
      </c>
      <c r="F87" s="138" t="str">
        <f>IF(IFERROR(VLOOKUP($B87&amp;$F$5,dfplnexp!$A:$H,6,0),"")=0,"",IFERROR(VLOOKUP($B87&amp;$F$5,dfplnexp!$A:$H,6,0),""))</f>
        <v/>
      </c>
      <c r="G87" s="139" t="str">
        <f>IFERROR(VLOOKUP($B87&amp;$F$5,dfplnexp!$A:$I,8,0),"")</f>
        <v/>
      </c>
      <c r="H87" s="120"/>
      <c r="I87" s="123"/>
      <c r="J87" s="139" t="str">
        <f>IF(D87="","",IFERROR(VLOOKUP(C87,units!A:D,4,0),"N/A"))</f>
        <v/>
      </c>
      <c r="K87" s="120"/>
      <c r="L87" s="117"/>
      <c r="M87" s="117"/>
      <c r="N87" s="117"/>
      <c r="O87" s="117"/>
    </row>
    <row r="88" spans="2:20" ht="45" customHeight="1" x14ac:dyDescent="0.3">
      <c r="B88">
        <f t="shared" si="2"/>
        <v>75</v>
      </c>
      <c r="C88" s="41" t="str">
        <f t="shared" si="3"/>
        <v/>
      </c>
      <c r="D88" s="138" t="str">
        <f>IFERROR(VLOOKUP($B88&amp;$F$5,dfplnexp!$A:$H,4,0),"")</f>
        <v/>
      </c>
      <c r="E88" s="138" t="str">
        <f>IFERROR(VLOOKUP($B88&amp;$F$5,dfplnexp!$A:$H,5,0),"")</f>
        <v/>
      </c>
      <c r="F88" s="138" t="str">
        <f>IF(IFERROR(VLOOKUP($B88&amp;$F$5,dfplnexp!$A:$H,6,0),"")=0,"",IFERROR(VLOOKUP($B88&amp;$F$5,dfplnexp!$A:$H,6,0),""))</f>
        <v/>
      </c>
      <c r="G88" s="139" t="str">
        <f>IFERROR(VLOOKUP($B88&amp;$F$5,dfplnexp!$A:$I,8,0),"")</f>
        <v/>
      </c>
      <c r="H88" s="120"/>
      <c r="I88" s="123"/>
      <c r="J88" s="139" t="str">
        <f>IF(D88="","",IFERROR(VLOOKUP(C88,units!A:D,4,0),"N/A"))</f>
        <v/>
      </c>
      <c r="K88" s="120"/>
      <c r="L88" s="117"/>
      <c r="M88" s="117"/>
      <c r="N88" s="117"/>
      <c r="O88" s="117"/>
    </row>
    <row r="89" spans="2:20" ht="45" customHeight="1" x14ac:dyDescent="0.3">
      <c r="B89">
        <f t="shared" si="2"/>
        <v>76</v>
      </c>
      <c r="C89" s="41" t="str">
        <f t="shared" si="3"/>
        <v/>
      </c>
      <c r="D89" s="138" t="str">
        <f>IFERROR(VLOOKUP($B89&amp;$F$5,dfplnexp!$A:$H,4,0),"")</f>
        <v/>
      </c>
      <c r="E89" s="138" t="str">
        <f>IFERROR(VLOOKUP($B89&amp;$F$5,dfplnexp!$A:$H,5,0),"")</f>
        <v/>
      </c>
      <c r="F89" s="138" t="str">
        <f>IF(IFERROR(VLOOKUP($B89&amp;$F$5,dfplnexp!$A:$H,6,0),"")=0,"",IFERROR(VLOOKUP($B89&amp;$F$5,dfplnexp!$A:$H,6,0),""))</f>
        <v/>
      </c>
      <c r="G89" s="139" t="str">
        <f>IFERROR(VLOOKUP($B89&amp;$F$5,dfplnexp!$A:$I,8,0),"")</f>
        <v/>
      </c>
      <c r="H89" s="120"/>
      <c r="I89" s="123"/>
      <c r="J89" s="139" t="str">
        <f>IF(D89="","",IFERROR(VLOOKUP(C89,units!A:D,4,0),"N/A"))</f>
        <v/>
      </c>
      <c r="K89" s="120"/>
      <c r="L89" s="117"/>
      <c r="M89" s="117"/>
      <c r="N89" s="117"/>
      <c r="O89" s="117"/>
    </row>
    <row r="90" spans="2:20" ht="45" customHeight="1" x14ac:dyDescent="0.3">
      <c r="B90">
        <f t="shared" si="2"/>
        <v>77</v>
      </c>
      <c r="C90" s="41" t="str">
        <f t="shared" si="3"/>
        <v/>
      </c>
      <c r="D90" s="138" t="str">
        <f>IFERROR(VLOOKUP($B90&amp;$F$5,dfplnexp!$A:$H,4,0),"")</f>
        <v/>
      </c>
      <c r="E90" s="138" t="str">
        <f>IFERROR(VLOOKUP($B90&amp;$F$5,dfplnexp!$A:$H,5,0),"")</f>
        <v/>
      </c>
      <c r="F90" s="138" t="str">
        <f>IF(IFERROR(VLOOKUP($B90&amp;$F$5,dfplnexp!$A:$H,6,0),"")=0,"",IFERROR(VLOOKUP($B90&amp;$F$5,dfplnexp!$A:$H,6,0),""))</f>
        <v/>
      </c>
      <c r="G90" s="139" t="str">
        <f>IFERROR(VLOOKUP($B90&amp;$F$5,dfplnexp!$A:$I,8,0),"")</f>
        <v/>
      </c>
      <c r="H90" s="120"/>
      <c r="I90" s="123"/>
      <c r="J90" s="139" t="str">
        <f>IF(D90="","",IFERROR(VLOOKUP(C90,units!A:D,4,0),"N/A"))</f>
        <v/>
      </c>
      <c r="K90" s="120"/>
      <c r="L90" s="117"/>
      <c r="M90" s="117"/>
      <c r="N90" s="117"/>
      <c r="O90" s="117"/>
    </row>
    <row r="91" spans="2:20" ht="45" customHeight="1" x14ac:dyDescent="0.3">
      <c r="B91">
        <f t="shared" si="2"/>
        <v>78</v>
      </c>
      <c r="C91" s="41" t="str">
        <f t="shared" si="3"/>
        <v/>
      </c>
      <c r="D91" s="138" t="str">
        <f>IFERROR(VLOOKUP($B91&amp;$F$5,dfplnexp!$A:$H,4,0),"")</f>
        <v/>
      </c>
      <c r="E91" s="138" t="str">
        <f>IFERROR(VLOOKUP($B91&amp;$F$5,dfplnexp!$A:$H,5,0),"")</f>
        <v/>
      </c>
      <c r="F91" s="138" t="str">
        <f>IF(IFERROR(VLOOKUP($B91&amp;$F$5,dfplnexp!$A:$H,6,0),"")=0,"",IFERROR(VLOOKUP($B91&amp;$F$5,dfplnexp!$A:$H,6,0),""))</f>
        <v/>
      </c>
      <c r="G91" s="139" t="str">
        <f>IFERROR(VLOOKUP($B91&amp;$F$5,dfplnexp!$A:$I,8,0),"")</f>
        <v/>
      </c>
      <c r="H91" s="120"/>
      <c r="I91" s="123"/>
      <c r="J91" s="139" t="str">
        <f>IF(D91="","",IFERROR(VLOOKUP(C91,units!A:D,4,0),"N/A"))</f>
        <v/>
      </c>
      <c r="K91" s="120"/>
      <c r="L91" s="117"/>
      <c r="M91" s="117"/>
      <c r="N91" s="117"/>
      <c r="O91" s="117"/>
    </row>
    <row r="92" spans="2:20" ht="45" customHeight="1" x14ac:dyDescent="0.3">
      <c r="B92">
        <f t="shared" si="2"/>
        <v>79</v>
      </c>
      <c r="C92" s="41" t="str">
        <f t="shared" si="3"/>
        <v/>
      </c>
      <c r="D92" s="138" t="str">
        <f>IFERROR(VLOOKUP($B92&amp;$F$5,dfplnexp!$A:$H,4,0),"")</f>
        <v/>
      </c>
      <c r="E92" s="138" t="str">
        <f>IFERROR(VLOOKUP($B92&amp;$F$5,dfplnexp!$A:$H,5,0),"")</f>
        <v/>
      </c>
      <c r="F92" s="138" t="str">
        <f>IF(IFERROR(VLOOKUP($B92&amp;$F$5,dfplnexp!$A:$H,6,0),"")=0,"",IFERROR(VLOOKUP($B92&amp;$F$5,dfplnexp!$A:$H,6,0),""))</f>
        <v/>
      </c>
      <c r="G92" s="139" t="str">
        <f>IFERROR(VLOOKUP($B92&amp;$F$5,dfplnexp!$A:$I,8,0),"")</f>
        <v/>
      </c>
      <c r="H92" s="120"/>
      <c r="I92" s="123"/>
      <c r="J92" s="139" t="str">
        <f>IF(D92="","",IFERROR(VLOOKUP(C92,units!A:D,4,0),"N/A"))</f>
        <v/>
      </c>
      <c r="K92" s="120"/>
      <c r="L92" s="117"/>
      <c r="M92" s="117"/>
      <c r="N92" s="117"/>
      <c r="O92" s="117"/>
    </row>
    <row r="93" spans="2:20" ht="45" customHeight="1" x14ac:dyDescent="0.3">
      <c r="B93">
        <f t="shared" si="2"/>
        <v>80</v>
      </c>
      <c r="C93" s="41" t="str">
        <f t="shared" si="3"/>
        <v/>
      </c>
      <c r="D93" s="140" t="str">
        <f>IFERROR(VLOOKUP($B93&amp;$F$5,dfplnexp!$A:$H,4,0),"")</f>
        <v/>
      </c>
      <c r="E93" s="140" t="str">
        <f>IFERROR(VLOOKUP($B93&amp;$F$5,dfplnexp!$A:$H,5,0),"")</f>
        <v/>
      </c>
      <c r="F93" s="140" t="str">
        <f>IF(IFERROR(VLOOKUP($B93&amp;$F$5,dfplnexp!$A:$H,6,0),"")=0,"",IFERROR(VLOOKUP($B93&amp;$F$5,dfplnexp!$A:$H,6,0),""))</f>
        <v/>
      </c>
      <c r="G93" s="141" t="str">
        <f>IFERROR(VLOOKUP($B93&amp;$F$5,dfplnexp!$A:$I,8,0),"")</f>
        <v/>
      </c>
      <c r="H93" s="121"/>
      <c r="I93" s="124"/>
      <c r="J93" s="141" t="str">
        <f>IF(D93="","",IFERROR(VLOOKUP(C93,units!A:D,4,0),"N/A"))</f>
        <v/>
      </c>
      <c r="K93" s="121"/>
      <c r="L93" s="118"/>
      <c r="M93" s="118"/>
      <c r="N93" s="118"/>
      <c r="O93" s="118"/>
    </row>
    <row r="94" spans="2:20" ht="67.5" customHeight="1" x14ac:dyDescent="0.3">
      <c r="C94" s="41"/>
      <c r="D94" s="133"/>
      <c r="E94" s="133"/>
      <c r="F94" s="133"/>
      <c r="G94" s="134"/>
      <c r="H94" s="135"/>
      <c r="I94" s="134"/>
      <c r="J94" s="134"/>
      <c r="K94" s="134"/>
      <c r="L94" s="133"/>
      <c r="M94" s="133"/>
      <c r="N94" s="133"/>
      <c r="O94" s="133"/>
    </row>
    <row r="95" spans="2:20" ht="25.5" customHeight="1" x14ac:dyDescent="0.3">
      <c r="C95" s="41"/>
      <c r="D95" s="211" t="s">
        <v>2838</v>
      </c>
      <c r="E95" s="212"/>
      <c r="F95" s="212"/>
      <c r="G95" s="212"/>
      <c r="H95" s="212"/>
      <c r="I95" s="212"/>
      <c r="J95" s="212"/>
      <c r="K95" s="212"/>
      <c r="L95" s="212"/>
      <c r="M95" s="212"/>
      <c r="N95" s="212"/>
      <c r="O95" s="213"/>
    </row>
    <row r="96" spans="2:20" ht="45" customHeight="1" x14ac:dyDescent="0.3">
      <c r="B96">
        <f>1+B93</f>
        <v>81</v>
      </c>
      <c r="C96" s="41" t="str">
        <f t="shared" si="3"/>
        <v>Other</v>
      </c>
      <c r="D96" s="129" t="s">
        <v>983</v>
      </c>
      <c r="E96" s="129" t="s">
        <v>509</v>
      </c>
      <c r="F96" s="127" t="str">
        <f>IFERROR(VLOOKUP($B96&amp;$F$5,dfplnexp!$A:$H,6,0),"")</f>
        <v/>
      </c>
      <c r="G96" s="130">
        <v>2000</v>
      </c>
      <c r="H96" s="120">
        <v>2000</v>
      </c>
      <c r="I96" s="122">
        <v>1</v>
      </c>
      <c r="J96" s="128" t="str">
        <f>IF(D96="","",IFERROR(VLOOKUP(C96,units!A:D,4,0),"N/A"))</f>
        <v>N/A</v>
      </c>
      <c r="K96" s="119" t="s">
        <v>385</v>
      </c>
      <c r="L96" s="116"/>
      <c r="M96" s="117" t="s">
        <v>384</v>
      </c>
      <c r="N96" s="117" t="s">
        <v>2910</v>
      </c>
      <c r="O96" s="116" t="s">
        <v>1516</v>
      </c>
      <c r="T96" s="142" t="str">
        <f>IF((INDEX($AQ$6:$AQ$17,MATCH($E96,$AP$6:$AP$17,0),1))="",#N/A,(INDEX($AQ$6:$AQ$17,MATCH($E96,$AP$6:$AP$17,0),1)))</f>
        <v>a12_Other</v>
      </c>
    </row>
    <row r="97" spans="2:15" ht="45" customHeight="1" x14ac:dyDescent="0.3">
      <c r="B97">
        <f t="shared" si="2"/>
        <v>82</v>
      </c>
      <c r="C97" s="41" t="str">
        <f t="shared" si="3"/>
        <v>Home Care or Domiciliary CareDomiciliary care packages</v>
      </c>
      <c r="D97" s="129" t="s">
        <v>1566</v>
      </c>
      <c r="E97" s="129" t="s">
        <v>529</v>
      </c>
      <c r="F97" s="129" t="s">
        <v>530</v>
      </c>
      <c r="G97" s="130">
        <v>386325</v>
      </c>
      <c r="H97" s="120">
        <v>386236</v>
      </c>
      <c r="I97" s="123">
        <v>21553</v>
      </c>
      <c r="J97" s="130" t="str">
        <f>IF(D97="","",IFERROR(VLOOKUP(C97,units!A:D,4,0),"N/A"))</f>
        <v>Hours of care</v>
      </c>
      <c r="K97" s="120" t="s">
        <v>385</v>
      </c>
      <c r="L97" s="117"/>
      <c r="M97" s="117" t="s">
        <v>384</v>
      </c>
      <c r="N97" s="117" t="s">
        <v>2917</v>
      </c>
      <c r="O97" s="116" t="s">
        <v>1516</v>
      </c>
    </row>
    <row r="98" spans="2:15" ht="45" customHeight="1" x14ac:dyDescent="0.3">
      <c r="B98">
        <f t="shared" si="2"/>
        <v>83</v>
      </c>
      <c r="C98" s="41" t="str">
        <f t="shared" si="3"/>
        <v>Residential PlacementsNursing home</v>
      </c>
      <c r="D98" s="129" t="s">
        <v>1567</v>
      </c>
      <c r="E98" s="129" t="s">
        <v>532</v>
      </c>
      <c r="F98" s="129" t="s">
        <v>537</v>
      </c>
      <c r="G98" s="130">
        <v>60000</v>
      </c>
      <c r="H98" s="120">
        <v>244068</v>
      </c>
      <c r="I98" s="123">
        <v>24</v>
      </c>
      <c r="J98" s="130" t="str">
        <f>IF(D98="","",IFERROR(VLOOKUP(C98,units!A:D,4,0),"N/A"))</f>
        <v>Number of beds</v>
      </c>
      <c r="K98" s="120" t="s">
        <v>384</v>
      </c>
      <c r="L98" s="117" t="s">
        <v>2915</v>
      </c>
      <c r="M98" s="117" t="s">
        <v>384</v>
      </c>
      <c r="N98" s="117" t="s">
        <v>2920</v>
      </c>
      <c r="O98" s="116" t="s">
        <v>1516</v>
      </c>
    </row>
    <row r="99" spans="2:15" ht="45" customHeight="1" x14ac:dyDescent="0.3">
      <c r="B99">
        <f t="shared" si="2"/>
        <v>84</v>
      </c>
      <c r="C99" s="41" t="str">
        <f t="shared" si="3"/>
        <v>Residential PlacementsCare Home</v>
      </c>
      <c r="D99" s="129" t="s">
        <v>1567</v>
      </c>
      <c r="E99" s="129" t="s">
        <v>532</v>
      </c>
      <c r="F99" s="129" t="s">
        <v>2913</v>
      </c>
      <c r="G99" s="130">
        <v>40000</v>
      </c>
      <c r="H99" s="120">
        <v>45249</v>
      </c>
      <c r="I99" s="123">
        <v>5</v>
      </c>
      <c r="J99" s="130" t="str">
        <f>IF(D99="","",IFERROR(VLOOKUP(C99,units!A:D,4,0),"N/A"))</f>
        <v>Number of beds</v>
      </c>
      <c r="K99" s="120" t="s">
        <v>385</v>
      </c>
      <c r="L99" s="117"/>
      <c r="M99" s="117" t="s">
        <v>384</v>
      </c>
      <c r="N99" s="117" t="s">
        <v>2921</v>
      </c>
      <c r="O99" s="116" t="s">
        <v>1516</v>
      </c>
    </row>
    <row r="100" spans="2:15" ht="45" customHeight="1" x14ac:dyDescent="0.3">
      <c r="B100">
        <f t="shared" si="2"/>
        <v>85</v>
      </c>
      <c r="C100" s="41" t="str">
        <f t="shared" si="3"/>
        <v/>
      </c>
      <c r="D100" s="129"/>
      <c r="E100" s="129"/>
      <c r="F100" s="129"/>
      <c r="G100" s="130"/>
      <c r="H100" s="120"/>
      <c r="I100" s="123"/>
      <c r="J100" s="130" t="str">
        <f>IF(D100="","",IFERROR(VLOOKUP(C100,units!A:D,4,0),"N/A"))</f>
        <v/>
      </c>
      <c r="K100" s="120"/>
      <c r="L100" s="117"/>
      <c r="M100" s="117"/>
      <c r="N100" s="117"/>
      <c r="O100" s="117"/>
    </row>
    <row r="101" spans="2:15" ht="45" customHeight="1" x14ac:dyDescent="0.3">
      <c r="B101">
        <f t="shared" si="2"/>
        <v>86</v>
      </c>
      <c r="C101" s="41" t="str">
        <f t="shared" si="3"/>
        <v/>
      </c>
      <c r="D101" s="129" t="str">
        <f>IFERROR(VLOOKUP($B101&amp;$F$5,dfplnexp!$A:$H,4,0),"")</f>
        <v/>
      </c>
      <c r="E101" s="129" t="str">
        <f>IFERROR(VLOOKUP($B101&amp;$F$5,dfplnexp!$A:$H,5,0),"")</f>
        <v/>
      </c>
      <c r="F101" s="129" t="str">
        <f>IFERROR(VLOOKUP($B101&amp;$F$5,dfplnexp!$A:$H,6,0),"")</f>
        <v/>
      </c>
      <c r="G101" s="130" t="str">
        <f>IFERROR(VLOOKUP($B101&amp;$F$5,dfplnexp!$A:$I,8,0),"")</f>
        <v/>
      </c>
      <c r="H101" s="120"/>
      <c r="I101" s="123"/>
      <c r="J101" s="130" t="str">
        <f>IF(D101="","",IFERROR(VLOOKUP(C101,units!A:D,4,0),"N/A"))</f>
        <v/>
      </c>
      <c r="K101" s="120"/>
      <c r="L101" s="117"/>
      <c r="M101" s="117"/>
      <c r="N101" s="117"/>
      <c r="O101" s="117"/>
    </row>
    <row r="102" spans="2:15" ht="45" customHeight="1" x14ac:dyDescent="0.3">
      <c r="B102">
        <f t="shared" si="2"/>
        <v>87</v>
      </c>
      <c r="C102" s="41" t="str">
        <f t="shared" si="3"/>
        <v/>
      </c>
      <c r="D102" s="129" t="str">
        <f>IFERROR(VLOOKUP($B102&amp;$F$5,dfplnexp!$A:$H,4,0),"")</f>
        <v/>
      </c>
      <c r="E102" s="129" t="str">
        <f>IFERROR(VLOOKUP($B102&amp;$F$5,dfplnexp!$A:$H,5,0),"")</f>
        <v/>
      </c>
      <c r="F102" s="129" t="str">
        <f>IFERROR(VLOOKUP($B102&amp;$F$5,dfplnexp!$A:$H,6,0),"")</f>
        <v/>
      </c>
      <c r="G102" s="130" t="str">
        <f>IFERROR(VLOOKUP($B102&amp;$F$5,dfplnexp!$A:$I,8,0),"")</f>
        <v/>
      </c>
      <c r="H102" s="120"/>
      <c r="I102" s="123"/>
      <c r="J102" s="130" t="str">
        <f>IF(D102="","",IFERROR(VLOOKUP(C102,units!A:D,4,0),"N/A"))</f>
        <v/>
      </c>
      <c r="K102" s="120"/>
      <c r="L102" s="117"/>
      <c r="M102" s="117"/>
      <c r="N102" s="117"/>
      <c r="O102" s="117"/>
    </row>
    <row r="103" spans="2:15" ht="45" customHeight="1" x14ac:dyDescent="0.3">
      <c r="B103">
        <f t="shared" si="2"/>
        <v>88</v>
      </c>
      <c r="C103" s="41" t="str">
        <f t="shared" si="3"/>
        <v/>
      </c>
      <c r="D103" s="129" t="str">
        <f>IFERROR(VLOOKUP($B103&amp;$F$5,dfplnexp!$A:$H,4,0),"")</f>
        <v/>
      </c>
      <c r="E103" s="129" t="str">
        <f>IFERROR(VLOOKUP($B103&amp;$F$5,dfplnexp!$A:$H,5,0),"")</f>
        <v/>
      </c>
      <c r="F103" s="129" t="str">
        <f>IFERROR(VLOOKUP($B103&amp;$F$5,dfplnexp!$A:$H,6,0),"")</f>
        <v/>
      </c>
      <c r="G103" s="130" t="str">
        <f>IFERROR(VLOOKUP($B103&amp;$F$5,dfplnexp!$A:$I,8,0),"")</f>
        <v/>
      </c>
      <c r="H103" s="120"/>
      <c r="I103" s="123"/>
      <c r="J103" s="130" t="str">
        <f>IF(D103="","",IFERROR(VLOOKUP(C103,units!A:D,4,0),"N/A"))</f>
        <v/>
      </c>
      <c r="K103" s="120"/>
      <c r="L103" s="117"/>
      <c r="M103" s="117"/>
      <c r="N103" s="117"/>
      <c r="O103" s="117"/>
    </row>
    <row r="104" spans="2:15" ht="45" customHeight="1" x14ac:dyDescent="0.3">
      <c r="B104">
        <f t="shared" si="2"/>
        <v>89</v>
      </c>
      <c r="C104" s="41" t="str">
        <f t="shared" si="3"/>
        <v/>
      </c>
      <c r="D104" s="129" t="str">
        <f>IFERROR(VLOOKUP($B104&amp;$F$5,dfplnexp!$A:$H,4,0),"")</f>
        <v/>
      </c>
      <c r="E104" s="129" t="str">
        <f>IFERROR(VLOOKUP($B104&amp;$F$5,dfplnexp!$A:$H,5,0),"")</f>
        <v/>
      </c>
      <c r="F104" s="129" t="str">
        <f>IFERROR(VLOOKUP($B104&amp;$F$5,dfplnexp!$A:$H,6,0),"")</f>
        <v/>
      </c>
      <c r="G104" s="130" t="str">
        <f>IFERROR(VLOOKUP($B104&amp;$F$5,dfplnexp!$A:$I,8,0),"")</f>
        <v/>
      </c>
      <c r="H104" s="120"/>
      <c r="I104" s="123"/>
      <c r="J104" s="130" t="str">
        <f>IF(D104="","",IFERROR(VLOOKUP(C104,units!A:D,4,0),"N/A"))</f>
        <v/>
      </c>
      <c r="K104" s="120"/>
      <c r="L104" s="117"/>
      <c r="M104" s="117"/>
      <c r="N104" s="117"/>
      <c r="O104" s="117"/>
    </row>
    <row r="105" spans="2:15" ht="45" customHeight="1" x14ac:dyDescent="0.3">
      <c r="B105">
        <f t="shared" si="2"/>
        <v>90</v>
      </c>
      <c r="C105" s="41" t="str">
        <f t="shared" si="3"/>
        <v/>
      </c>
      <c r="D105" s="129" t="str">
        <f>IFERROR(VLOOKUP($B105&amp;$F$5,dfplnexp!$A:$H,4,0),"")</f>
        <v/>
      </c>
      <c r="E105" s="129" t="str">
        <f>IFERROR(VLOOKUP($B105&amp;$F$5,dfplnexp!$A:$H,5,0),"")</f>
        <v/>
      </c>
      <c r="F105" s="129" t="str">
        <f>IFERROR(VLOOKUP($B105&amp;$F$5,dfplnexp!$A:$H,6,0),"")</f>
        <v/>
      </c>
      <c r="G105" s="130" t="str">
        <f>IFERROR(VLOOKUP($B105&amp;$F$5,dfplnexp!$A:$I,8,0),"")</f>
        <v/>
      </c>
      <c r="H105" s="120"/>
      <c r="I105" s="123"/>
      <c r="J105" s="130" t="str">
        <f>IF(D105="","",IFERROR(VLOOKUP(C105,units!A:D,4,0),"N/A"))</f>
        <v/>
      </c>
      <c r="K105" s="120"/>
      <c r="L105" s="117"/>
      <c r="M105" s="117"/>
      <c r="N105" s="117"/>
      <c r="O105" s="117"/>
    </row>
    <row r="106" spans="2:15" ht="45" customHeight="1" x14ac:dyDescent="0.3">
      <c r="B106">
        <f t="shared" si="2"/>
        <v>91</v>
      </c>
      <c r="C106" s="41" t="str">
        <f t="shared" si="3"/>
        <v/>
      </c>
      <c r="D106" s="129" t="str">
        <f>IFERROR(VLOOKUP($B106&amp;$F$5,dfplnexp!$A:$H,4,0),"")</f>
        <v/>
      </c>
      <c r="E106" s="129" t="str">
        <f>IFERROR(VLOOKUP($B106&amp;$F$5,dfplnexp!$A:$H,5,0),"")</f>
        <v/>
      </c>
      <c r="F106" s="129" t="str">
        <f>IFERROR(VLOOKUP($B106&amp;$F$5,dfplnexp!$A:$H,6,0),"")</f>
        <v/>
      </c>
      <c r="G106" s="130" t="str">
        <f>IFERROR(VLOOKUP($B106&amp;$F$5,dfplnexp!$A:$I,8,0),"")</f>
        <v/>
      </c>
      <c r="H106" s="120"/>
      <c r="I106" s="123"/>
      <c r="J106" s="130" t="str">
        <f>IF(D106="","",IFERROR(VLOOKUP(C106,units!A:D,4,0),"N/A"))</f>
        <v/>
      </c>
      <c r="K106" s="120"/>
      <c r="L106" s="117"/>
      <c r="M106" s="117"/>
      <c r="N106" s="117"/>
      <c r="O106" s="117"/>
    </row>
    <row r="107" spans="2:15" ht="45" customHeight="1" x14ac:dyDescent="0.3">
      <c r="B107">
        <f t="shared" si="2"/>
        <v>92</v>
      </c>
      <c r="C107" s="41" t="str">
        <f t="shared" si="3"/>
        <v/>
      </c>
      <c r="D107" s="129" t="str">
        <f>IFERROR(VLOOKUP($B107&amp;$F$5,dfplnexp!$A:$H,4,0),"")</f>
        <v/>
      </c>
      <c r="E107" s="129" t="str">
        <f>IFERROR(VLOOKUP($B107&amp;$F$5,dfplnexp!$A:$H,5,0),"")</f>
        <v/>
      </c>
      <c r="F107" s="129" t="str">
        <f>IFERROR(VLOOKUP($B107&amp;$F$5,dfplnexp!$A:$H,6,0),"")</f>
        <v/>
      </c>
      <c r="G107" s="130" t="str">
        <f>IFERROR(VLOOKUP($B107&amp;$F$5,dfplnexp!$A:$I,8,0),"")</f>
        <v/>
      </c>
      <c r="H107" s="120"/>
      <c r="I107" s="123"/>
      <c r="J107" s="130" t="str">
        <f>IF(D107="","",IFERROR(VLOOKUP(C107,units!A:D,4,0),"N/A"))</f>
        <v/>
      </c>
      <c r="K107" s="120"/>
      <c r="L107" s="117"/>
      <c r="M107" s="117"/>
      <c r="N107" s="117"/>
      <c r="O107" s="117"/>
    </row>
    <row r="108" spans="2:15" ht="45" customHeight="1" x14ac:dyDescent="0.3">
      <c r="B108">
        <f t="shared" si="2"/>
        <v>93</v>
      </c>
      <c r="C108" s="41" t="str">
        <f t="shared" si="3"/>
        <v/>
      </c>
      <c r="D108" s="129" t="str">
        <f>IFERROR(VLOOKUP($B108&amp;$F$5,dfplnexp!$A:$H,4,0),"")</f>
        <v/>
      </c>
      <c r="E108" s="129" t="str">
        <f>IFERROR(VLOOKUP($B108&amp;$F$5,dfplnexp!$A:$H,5,0),"")</f>
        <v/>
      </c>
      <c r="F108" s="129" t="str">
        <f>IFERROR(VLOOKUP($B108&amp;$F$5,dfplnexp!$A:$H,6,0),"")</f>
        <v/>
      </c>
      <c r="G108" s="130" t="str">
        <f>IFERROR(VLOOKUP($B108&amp;$F$5,dfplnexp!$A:$I,8,0),"")</f>
        <v/>
      </c>
      <c r="H108" s="120"/>
      <c r="I108" s="123"/>
      <c r="J108" s="130" t="str">
        <f>IF(D108="","",IFERROR(VLOOKUP(C108,units!A:D,4,0),"N/A"))</f>
        <v/>
      </c>
      <c r="K108" s="120"/>
      <c r="L108" s="117"/>
      <c r="M108" s="117"/>
      <c r="N108" s="117"/>
      <c r="O108" s="117"/>
    </row>
    <row r="109" spans="2:15" ht="45" customHeight="1" x14ac:dyDescent="0.3">
      <c r="B109">
        <f t="shared" si="2"/>
        <v>94</v>
      </c>
      <c r="C109" s="41" t="str">
        <f t="shared" si="3"/>
        <v/>
      </c>
      <c r="D109" s="129" t="str">
        <f>IFERROR(VLOOKUP($B109&amp;$F$5,dfplnexp!$A:$H,4,0),"")</f>
        <v/>
      </c>
      <c r="E109" s="129" t="str">
        <f>IFERROR(VLOOKUP($B109&amp;$F$5,dfplnexp!$A:$H,5,0),"")</f>
        <v/>
      </c>
      <c r="F109" s="129" t="str">
        <f>IFERROR(VLOOKUP($B109&amp;$F$5,dfplnexp!$A:$H,6,0),"")</f>
        <v/>
      </c>
      <c r="G109" s="130" t="str">
        <f>IFERROR(VLOOKUP($B109&amp;$F$5,dfplnexp!$A:$I,8,0),"")</f>
        <v/>
      </c>
      <c r="H109" s="120"/>
      <c r="I109" s="123"/>
      <c r="J109" s="130" t="str">
        <f>IF(D109="","",IFERROR(VLOOKUP(C109,units!A:D,4,0),"N/A"))</f>
        <v/>
      </c>
      <c r="K109" s="120"/>
      <c r="L109" s="117"/>
      <c r="M109" s="117"/>
      <c r="N109" s="117"/>
      <c r="O109" s="117"/>
    </row>
    <row r="110" spans="2:15" ht="45" customHeight="1" x14ac:dyDescent="0.3">
      <c r="B110">
        <f t="shared" si="2"/>
        <v>95</v>
      </c>
      <c r="C110" s="41" t="str">
        <f t="shared" si="3"/>
        <v/>
      </c>
      <c r="D110" s="129" t="str">
        <f>IFERROR(VLOOKUP($B110&amp;$F$5,dfplnexp!$A:$H,4,0),"")</f>
        <v/>
      </c>
      <c r="E110" s="129" t="str">
        <f>IFERROR(VLOOKUP($B110&amp;$F$5,dfplnexp!$A:$H,5,0),"")</f>
        <v/>
      </c>
      <c r="F110" s="129" t="str">
        <f>IFERROR(VLOOKUP($B110&amp;$F$5,dfplnexp!$A:$H,6,0),"")</f>
        <v/>
      </c>
      <c r="G110" s="130" t="str">
        <f>IFERROR(VLOOKUP($B110&amp;$F$5,dfplnexp!$A:$I,8,0),"")</f>
        <v/>
      </c>
      <c r="H110" s="120"/>
      <c r="I110" s="123"/>
      <c r="J110" s="130" t="str">
        <f>IF(D110="","",IFERROR(VLOOKUP(C110,units!A:D,4,0),"N/A"))</f>
        <v/>
      </c>
      <c r="K110" s="120"/>
      <c r="L110" s="117"/>
      <c r="M110" s="117"/>
      <c r="N110" s="117"/>
      <c r="O110" s="117"/>
    </row>
    <row r="111" spans="2:15" ht="45" customHeight="1" x14ac:dyDescent="0.3">
      <c r="B111">
        <f t="shared" si="2"/>
        <v>96</v>
      </c>
      <c r="C111" s="41" t="str">
        <f t="shared" si="3"/>
        <v/>
      </c>
      <c r="D111" s="129" t="str">
        <f>IFERROR(VLOOKUP($B111&amp;$F$5,dfplnexp!$A:$H,4,0),"")</f>
        <v/>
      </c>
      <c r="E111" s="129" t="str">
        <f>IFERROR(VLOOKUP($B111&amp;$F$5,dfplnexp!$A:$H,5,0),"")</f>
        <v/>
      </c>
      <c r="F111" s="129" t="str">
        <f>IFERROR(VLOOKUP($B111&amp;$F$5,dfplnexp!$A:$H,6,0),"")</f>
        <v/>
      </c>
      <c r="G111" s="130" t="str">
        <f>IFERROR(VLOOKUP($B111&amp;$F$5,dfplnexp!$A:$I,8,0),"")</f>
        <v/>
      </c>
      <c r="H111" s="120"/>
      <c r="I111" s="123"/>
      <c r="J111" s="130" t="str">
        <f>IF(D111="","",IFERROR(VLOOKUP(C111,units!A:D,4,0),"N/A"))</f>
        <v/>
      </c>
      <c r="K111" s="120"/>
      <c r="L111" s="117"/>
      <c r="M111" s="117"/>
      <c r="N111" s="117"/>
      <c r="O111" s="117"/>
    </row>
    <row r="112" spans="2:15" ht="45" customHeight="1" x14ac:dyDescent="0.3">
      <c r="B112">
        <f t="shared" si="2"/>
        <v>97</v>
      </c>
      <c r="C112" s="41" t="str">
        <f t="shared" si="3"/>
        <v/>
      </c>
      <c r="D112" s="129" t="str">
        <f>IFERROR(VLOOKUP($B112&amp;$F$5,dfplnexp!$A:$H,4,0),"")</f>
        <v/>
      </c>
      <c r="E112" s="129" t="str">
        <f>IFERROR(VLOOKUP($B112&amp;$F$5,dfplnexp!$A:$H,5,0),"")</f>
        <v/>
      </c>
      <c r="F112" s="129" t="str">
        <f>IFERROR(VLOOKUP($B112&amp;$F$5,dfplnexp!$A:$H,6,0),"")</f>
        <v/>
      </c>
      <c r="G112" s="130" t="str">
        <f>IFERROR(VLOOKUP($B112&amp;$F$5,dfplnexp!$A:$I,8,0),"")</f>
        <v/>
      </c>
      <c r="H112" s="120"/>
      <c r="I112" s="123"/>
      <c r="J112" s="130" t="str">
        <f>IF(D112="","",IFERROR(VLOOKUP(C112,units!A:D,4,0),"N/A"))</f>
        <v/>
      </c>
      <c r="K112" s="120"/>
      <c r="L112" s="117"/>
      <c r="M112" s="117"/>
      <c r="N112" s="117"/>
      <c r="O112" s="117"/>
    </row>
    <row r="113" spans="2:15" ht="45" customHeight="1" x14ac:dyDescent="0.3">
      <c r="B113">
        <f t="shared" si="2"/>
        <v>98</v>
      </c>
      <c r="C113" s="41" t="str">
        <f t="shared" si="3"/>
        <v/>
      </c>
      <c r="D113" s="129" t="str">
        <f>IFERROR(VLOOKUP($B113&amp;$F$5,dfplnexp!$A:$H,4,0),"")</f>
        <v/>
      </c>
      <c r="E113" s="129" t="str">
        <f>IFERROR(VLOOKUP($B113&amp;$F$5,dfplnexp!$A:$H,5,0),"")</f>
        <v/>
      </c>
      <c r="F113" s="129" t="str">
        <f>IFERROR(VLOOKUP($B113&amp;$F$5,dfplnexp!$A:$H,6,0),"")</f>
        <v/>
      </c>
      <c r="G113" s="130" t="str">
        <f>IFERROR(VLOOKUP($B113&amp;$F$5,dfplnexp!$A:$I,8,0),"")</f>
        <v/>
      </c>
      <c r="H113" s="120"/>
      <c r="I113" s="123"/>
      <c r="J113" s="130" t="str">
        <f>IF(D113="","",IFERROR(VLOOKUP(C113,units!A:D,4,0),"N/A"))</f>
        <v/>
      </c>
      <c r="K113" s="120"/>
      <c r="L113" s="117"/>
      <c r="M113" s="117"/>
      <c r="N113" s="117"/>
      <c r="O113" s="117"/>
    </row>
    <row r="114" spans="2:15" ht="45" customHeight="1" x14ac:dyDescent="0.3">
      <c r="B114">
        <f t="shared" si="2"/>
        <v>99</v>
      </c>
      <c r="C114" s="41" t="str">
        <f t="shared" si="3"/>
        <v/>
      </c>
      <c r="D114" s="129" t="str">
        <f>IFERROR(VLOOKUP($B114&amp;$F$5,dfplnexp!$A:$H,4,0),"")</f>
        <v/>
      </c>
      <c r="E114" s="129" t="str">
        <f>IFERROR(VLOOKUP($B114&amp;$F$5,dfplnexp!$A:$H,5,0),"")</f>
        <v/>
      </c>
      <c r="F114" s="129" t="str">
        <f>IFERROR(VLOOKUP($B114&amp;$F$5,dfplnexp!$A:$H,6,0),"")</f>
        <v/>
      </c>
      <c r="G114" s="130" t="str">
        <f>IFERROR(VLOOKUP($B114&amp;$F$5,dfplnexp!$A:$I,8,0),"")</f>
        <v/>
      </c>
      <c r="H114" s="120"/>
      <c r="I114" s="123"/>
      <c r="J114" s="130" t="str">
        <f>IF(D114="","",IFERROR(VLOOKUP(C114,units!A:D,4,0),"N/A"))</f>
        <v/>
      </c>
      <c r="K114" s="120"/>
      <c r="L114" s="117"/>
      <c r="M114" s="117"/>
      <c r="N114" s="117"/>
      <c r="O114" s="117"/>
    </row>
    <row r="115" spans="2:15" ht="45" customHeight="1" x14ac:dyDescent="0.3">
      <c r="B115">
        <f t="shared" si="2"/>
        <v>100</v>
      </c>
      <c r="C115" s="41" t="str">
        <f t="shared" si="3"/>
        <v/>
      </c>
      <c r="D115" s="131" t="str">
        <f>IFERROR(VLOOKUP($B115&amp;$F$5,dfplnexp!$A:$H,4,0),"")</f>
        <v/>
      </c>
      <c r="E115" s="131" t="str">
        <f>IFERROR(VLOOKUP($B115&amp;$F$5,dfplnexp!$A:$H,5,0),"")</f>
        <v/>
      </c>
      <c r="F115" s="131" t="str">
        <f>IFERROR(VLOOKUP($B115&amp;$F$5,dfplnexp!$A:$H,6,0),"")</f>
        <v/>
      </c>
      <c r="G115" s="132" t="str">
        <f>IFERROR(VLOOKUP($B115&amp;$F$5,dfplnexp!$A:$I,8,0),"")</f>
        <v/>
      </c>
      <c r="H115" s="121"/>
      <c r="I115" s="124"/>
      <c r="J115" s="132" t="str">
        <f>IF(D115="","",IFERROR(VLOOKUP(C115,units!A:D,4,0),"N/A"))</f>
        <v/>
      </c>
      <c r="K115" s="121"/>
      <c r="L115" s="118"/>
      <c r="M115" s="118"/>
      <c r="N115" s="118"/>
      <c r="O115" s="118"/>
    </row>
    <row r="120" spans="2:15" x14ac:dyDescent="0.3">
      <c r="D120" s="144" t="s">
        <v>516</v>
      </c>
      <c r="E120" s="145">
        <f>SUM(G14:G93)</f>
        <v>1985143</v>
      </c>
    </row>
    <row r="121" spans="2:15" x14ac:dyDescent="0.3">
      <c r="D121" s="146" t="s">
        <v>2874</v>
      </c>
      <c r="E121" s="143">
        <f>SUM(H14:H93)+SUM(H96:H115)</f>
        <v>1985143</v>
      </c>
    </row>
    <row r="122" spans="2:15" x14ac:dyDescent="0.3">
      <c r="D122" s="146" t="s">
        <v>2875</v>
      </c>
      <c r="E122" s="148">
        <v>1117553</v>
      </c>
    </row>
    <row r="123" spans="2:15" x14ac:dyDescent="0.3">
      <c r="D123" s="147" t="s">
        <v>2876</v>
      </c>
      <c r="E123" s="149">
        <v>867590</v>
      </c>
    </row>
  </sheetData>
  <sheetProtection algorithmName="SHA-512" hashValue="dlbhbb5PPQYrVZ2NbRjJdtM2s6tKkBTmtbToT/4Rmzezraiq5s5wMLffvNdXGJUam8isgEpQCyDx2Phbqb9o+w==" saltValue="0HAD2wmxirunhR3dvzwdRg==" spinCount="100000" sheet="1" objects="1" scenarios="1" formatColumns="0" formatRows="0" autoFilter="0"/>
  <mergeCells count="8">
    <mergeCell ref="D7:L7"/>
    <mergeCell ref="D2:F2"/>
    <mergeCell ref="D3:F3"/>
    <mergeCell ref="F5:H5"/>
    <mergeCell ref="D95:O95"/>
    <mergeCell ref="D9:L9"/>
    <mergeCell ref="D8:L8"/>
    <mergeCell ref="D10:L10"/>
  </mergeCells>
  <dataValidations count="6">
    <dataValidation type="decimal" operator="greaterThan" allowBlank="1" showInputMessage="1" showErrorMessage="1" errorTitle="Number error" error="please enter non-negative figures" sqref="H14:I94 H96:I115" xr:uid="{00000000-0002-0000-0800-000000000000}">
      <formula1>-1</formula1>
    </dataValidation>
    <dataValidation type="list" allowBlank="1" showInputMessage="1" showErrorMessage="1" sqref="K96:K115 K14 K16:K52 K54:K94 M14:M94 M96:M115" xr:uid="{00000000-0002-0000-0800-000001000000}">
      <formula1>",Yes,No"</formula1>
    </dataValidation>
    <dataValidation type="list" allowBlank="1" showInputMessage="1" showErrorMessage="1" sqref="K15 K53" xr:uid="{00000000-0002-0000-0800-000002000000}">
      <formula1>"Yes,No"</formula1>
    </dataValidation>
    <dataValidation type="list" allowBlank="1" showInputMessage="1" showErrorMessage="1" sqref="E96:E115" xr:uid="{00000000-0002-0000-0800-000003000000}">
      <formula1>$AP$5:$AP$17</formula1>
    </dataValidation>
    <dataValidation type="list" allowBlank="1" showInputMessage="1" showErrorMessage="1" sqref="F96" xr:uid="{00000000-0002-0000-0800-000004000000}">
      <formula1>OFFSET($AW$4,1,MATCH($T96,$AW$4:$BJ$4,0)-1,INDEX($AW$3:$BJ$3,1,MATCH($T96,$AW$4:$BJ$4,0)),1)</formula1>
    </dataValidation>
    <dataValidation type="list" allowBlank="1" showInputMessage="1" showErrorMessage="1" sqref="F97:F115" xr:uid="{00000000-0002-0000-0800-000005000000}">
      <formula1>OFFSET($AW$4,1,MATCH($T96,$AW$4:$BJ$4,0)-1,INDEX($AW$3:$BJ$3,1,MATCH($T96,$AW$4:$BJ$4,0)),1)</formula1>
    </dataValidation>
  </dataValidations>
  <pageMargins left="0.7" right="0.7" top="0.75" bottom="0.75" header="0.3" footer="0.3"/>
  <pageSetup paperSize="9" orientation="portrait" r:id="rId1"/>
  <ignoredErrors>
    <ignoredError sqref="D15:E19 D101:D115 J96:J115 J14:J93 G101:G115 E101:E115 F96 D14:E14 G14 D21:E93 D20:E20 G20 G15:G19 G21:G93 F101:F115"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33FC65B1F40CB42A8E9A96D3C191884" ma:contentTypeVersion="6" ma:contentTypeDescription="Create a new document." ma:contentTypeScope="" ma:versionID="c31f97de3b5639d0936f29cd55a0e4c7">
  <xsd:schema xmlns:xsd="http://www.w3.org/2001/XMLSchema" xmlns:xs="http://www.w3.org/2001/XMLSchema" xmlns:p="http://schemas.microsoft.com/office/2006/metadata/properties" xmlns:ns2="4df048de-19f2-4204-a0ed-16ad428c190f" xmlns:ns3="eda77a10-417b-474a-9c39-9e16255eb35e" targetNamespace="http://schemas.microsoft.com/office/2006/metadata/properties" ma:root="true" ma:fieldsID="38939e6bfde86098085f12abd4d253c6" ns2:_="" ns3:_="">
    <xsd:import namespace="4df048de-19f2-4204-a0ed-16ad428c190f"/>
    <xsd:import namespace="eda77a10-417b-474a-9c39-9e16255eb35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f048de-19f2-4204-a0ed-16ad428c19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da77a10-417b-474a-9c39-9e16255eb35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4431068-F81B-4372-9038-88B8F6614C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f048de-19f2-4204-a0ed-16ad428c190f"/>
    <ds:schemaRef ds:uri="eda77a10-417b-474a-9c39-9e16255eb3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2F371-EF3F-465B-A314-A213510F02BF}">
  <ds:schemaRefs>
    <ds:schemaRef ds:uri="http://www.w3.org/XML/1998/namespace"/>
    <ds:schemaRef ds:uri="http://schemas.microsoft.com/office/infopath/2007/PartnerControls"/>
    <ds:schemaRef ds:uri="http://schemas.microsoft.com/office/2006/metadata/properties"/>
    <ds:schemaRef ds:uri="eda77a10-417b-474a-9c39-9e16255eb35e"/>
    <ds:schemaRef ds:uri="4df048de-19f2-4204-a0ed-16ad428c190f"/>
    <ds:schemaRef ds:uri="http://purl.org/dc/terms/"/>
    <ds:schemaRef ds:uri="http://schemas.microsoft.com/office/2006/documentManagement/types"/>
    <ds:schemaRef ds:uri="http://purl.org/dc/elements/1.1/"/>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DE1E3CC7-4AD7-4591-9044-CF354EC206C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vt:i4>
      </vt:variant>
    </vt:vector>
  </HeadingPairs>
  <TitlesOfParts>
    <vt:vector size="15" baseType="lpstr">
      <vt:lpstr>1. Guidance</vt:lpstr>
      <vt:lpstr>2. Cover</vt:lpstr>
      <vt:lpstr>3. National Conditions</vt:lpstr>
      <vt:lpstr>4. Metrics</vt:lpstr>
      <vt:lpstr>Metrics backsheet</vt:lpstr>
      <vt:lpstr>5. I&amp;E actual</vt:lpstr>
      <vt:lpstr>I&amp;E backsheet</vt:lpstr>
      <vt:lpstr>6. Year End Feedback</vt:lpstr>
      <vt:lpstr>ASC Discharge Fund-due 2nd May</vt:lpstr>
      <vt:lpstr>dfplnexp</vt:lpstr>
      <vt:lpstr>units</vt:lpstr>
      <vt:lpstr>7. ASC fee rates</vt:lpstr>
      <vt:lpstr>iBCF Backsheet</vt:lpstr>
      <vt:lpstr>Backsheet for muncher</vt:lpstr>
      <vt:lpstr>'2. Cover'!Print_Area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Armstrong, Johan</dc:creator>
  <cp:keywords/>
  <dc:description/>
  <cp:lastModifiedBy>Gary Collier</cp:lastModifiedBy>
  <cp:revision/>
  <dcterms:created xsi:type="dcterms:W3CDTF">2018-11-22T10:49:45Z</dcterms:created>
  <dcterms:modified xsi:type="dcterms:W3CDTF">2023-05-25T13:41:41Z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0x010100033FC65B1F40CB42A8E9A96D3C191884</vt:lpwstr>
  </property>
  <property fmtid="{D5CDD505-2E9C-101B-9397-08002B2CF9AE}" pid="3" name="MediaServiceImageTags">
    <vt:lpwstr/>
  </property>
  <property fmtid="{D5CDD505-2E9C-101B-9397-08002B2CF9AE}" pid="4" name="MSIP_Label_7a8edf35-91ea-44e1-afab-38c462b39a0c_Enabled">
    <vt:lpwstr>true</vt:lpwstr>
  </property>
  <property fmtid="{D5CDD505-2E9C-101B-9397-08002B2CF9AE}" pid="5" name="MSIP_Label_7a8edf35-91ea-44e1-afab-38c462b39a0c_SetDate">
    <vt:lpwstr>2023-04-14T11:36:55Z</vt:lpwstr>
  </property>
  <property fmtid="{D5CDD505-2E9C-101B-9397-08002B2CF9AE}" pid="6" name="MSIP_Label_7a8edf35-91ea-44e1-afab-38c462b39a0c_Method">
    <vt:lpwstr>Privileged</vt:lpwstr>
  </property>
  <property fmtid="{D5CDD505-2E9C-101B-9397-08002B2CF9AE}" pid="7" name="MSIP_Label_7a8edf35-91ea-44e1-afab-38c462b39a0c_Name">
    <vt:lpwstr>Official</vt:lpwstr>
  </property>
  <property fmtid="{D5CDD505-2E9C-101B-9397-08002B2CF9AE}" pid="8" name="MSIP_Label_7a8edf35-91ea-44e1-afab-38c462b39a0c_SiteId">
    <vt:lpwstr>aaacb679-c381-48fb-b320-f9d581ee948f</vt:lpwstr>
  </property>
  <property fmtid="{D5CDD505-2E9C-101B-9397-08002B2CF9AE}" pid="9" name="MSIP_Label_7a8edf35-91ea-44e1-afab-38c462b39a0c_ActionId">
    <vt:lpwstr>8bf3db51-f721-47b9-8e51-535ee525a4f4</vt:lpwstr>
  </property>
  <property fmtid="{D5CDD505-2E9C-101B-9397-08002B2CF9AE}" pid="10" name="MSIP_Label_7a8edf35-91ea-44e1-afab-38c462b39a0c_ContentBits">
    <vt:lpwstr>0</vt:lpwstr>
  </property>
</Properties>
</file>